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Centro" sheetId="26" r:id="rId3"/>
    <sheet name="Prod Minera 2007-2016" sheetId="40" r:id="rId4"/>
    <sheet name="Producc Ene-Jun" sheetId="41" r:id="rId5"/>
    <sheet name="Áncash" sheetId="27" r:id="rId6"/>
    <sheet name="Apurímac" sheetId="32" r:id="rId7"/>
    <sheet name="Ayacucho" sheetId="33" r:id="rId8"/>
    <sheet name="Huancavelica" sheetId="34" r:id="rId9"/>
    <sheet name="Huánuco" sheetId="35" r:id="rId10"/>
    <sheet name="Ica" sheetId="36" r:id="rId11"/>
    <sheet name="Junín" sheetId="37" r:id="rId12"/>
    <sheet name="Pasco" sheetId="38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______________________RM2">[1]PAG19!$J$3:$P$39</definedName>
    <definedName name="_____________________RM1">[1]PAG19!$B$3:$I$39</definedName>
    <definedName name="_____________________RM2">[1]PAG19!$J$3:$P$39</definedName>
    <definedName name="____________________RM1">[1]PAG19!$B$3:$I$39</definedName>
    <definedName name="____________________RM2">[1]PAG19!$J$3:$P$39</definedName>
    <definedName name="___________________RM1">[1]PAG19!$B$3:$I$39</definedName>
    <definedName name="___________________RM2">[1]PAG19!$J$3:$P$39</definedName>
    <definedName name="__________________RM1">[1]PAG19!$B$3:$I$39</definedName>
    <definedName name="__________________RM2">[1]PAG19!$J$3:$P$39</definedName>
    <definedName name="_________________RM1">[1]PAG19!$B$3:$I$39</definedName>
    <definedName name="_________________RM2">[1]PAG19!$J$3:$P$39</definedName>
    <definedName name="________________Imp2">#N/A</definedName>
    <definedName name="________________RM1">[1]PAG19!$B$3:$I$39</definedName>
    <definedName name="________________RM2">[1]PAG19!$J$3:$P$39</definedName>
    <definedName name="_______________bol52">#N/A</definedName>
    <definedName name="_______________Imp1">#N/A</definedName>
    <definedName name="_______________Imp2">#N/A</definedName>
    <definedName name="_______________RM1">[1]PAG19!$B$3:$I$39</definedName>
    <definedName name="_______________RM2">[1]PAG19!$J$3:$P$39</definedName>
    <definedName name="______________bol52">#N/A</definedName>
    <definedName name="______________Imp1">#N/A</definedName>
    <definedName name="______________Imp2">#N/A</definedName>
    <definedName name="______________RM1">[1]PAG19!$B$3:$I$39</definedName>
    <definedName name="______________RM2">#N/A</definedName>
    <definedName name="_____________bol52">#N/A</definedName>
    <definedName name="_____________Imp1">#N/A</definedName>
    <definedName name="_____________Imp2">#N/A</definedName>
    <definedName name="_____________RM1">#N/A</definedName>
    <definedName name="_____________RM2">#N/A</definedName>
    <definedName name="____________bol52">#N/A</definedName>
    <definedName name="____________Imp1">#N/A</definedName>
    <definedName name="____________Imp2">#N/A</definedName>
    <definedName name="____________RM1">#N/A</definedName>
    <definedName name="____________RM2">#N/A</definedName>
    <definedName name="___________bol52">#N/A</definedName>
    <definedName name="___________Imp1">#N/A</definedName>
    <definedName name="___________Imp2">#N/A</definedName>
    <definedName name="___________RM1">#N/A</definedName>
    <definedName name="___________RM2">#N/A</definedName>
    <definedName name="__________bol52">#N/A</definedName>
    <definedName name="__________Imp1">#N/A</definedName>
    <definedName name="__________Imp2">#N/A</definedName>
    <definedName name="__________RM1">#N/A</definedName>
    <definedName name="__________RM2">#N/A</definedName>
    <definedName name="_________bol52">#N/A</definedName>
    <definedName name="_________Imp1">#N/A</definedName>
    <definedName name="_________RM1">#N/A</definedName>
    <definedName name="_________RM2">#N/A</definedName>
    <definedName name="________Imp1">#N/A</definedName>
    <definedName name="________Imp2">#N/A</definedName>
    <definedName name="________RM1">#N/A</definedName>
    <definedName name="________RM2">#N/A</definedName>
    <definedName name="_______bol52">#N/A</definedName>
    <definedName name="_______Imp1">#N/A</definedName>
    <definedName name="_______Imp2">#N/A</definedName>
    <definedName name="_______RM1">#N/A</definedName>
    <definedName name="_______RM2">#N/A</definedName>
    <definedName name="______bol52">#N/A</definedName>
    <definedName name="______Imp1">#N/A</definedName>
    <definedName name="______Imp2">#N/A</definedName>
    <definedName name="______RM1">#N/A</definedName>
    <definedName name="______RM2">#N/A</definedName>
    <definedName name="_____bol52">#N/A</definedName>
    <definedName name="_____Imp1">#N/A</definedName>
    <definedName name="_____Imp2">#N/A</definedName>
    <definedName name="_____RM1">#N/A</definedName>
    <definedName name="_____RM2">#N/A</definedName>
    <definedName name="____bol52">#N/A</definedName>
    <definedName name="____Imp1">#N/A</definedName>
    <definedName name="____Imp2">#N/A</definedName>
    <definedName name="____RM1">#N/A</definedName>
    <definedName name="____RM2">#N/A</definedName>
    <definedName name="___bol52">#N/A</definedName>
    <definedName name="___RM1">#N/A</definedName>
    <definedName name="___RM2">#N/A</definedName>
    <definedName name="__RM1">#N/A</definedName>
    <definedName name="_1_">#REF!</definedName>
    <definedName name="_4_0">#N/A</definedName>
    <definedName name="_5_0">#N/A</definedName>
    <definedName name="_bol52">[2]PAG_35!#REF!</definedName>
    <definedName name="_Fill" hidden="1">#REF!</definedName>
    <definedName name="_Imp1">#REF!</definedName>
    <definedName name="_Imp2">#REF!</definedName>
    <definedName name="_Key1" hidden="1">#REF!</definedName>
    <definedName name="_Order1" hidden="1">255</definedName>
    <definedName name="_R">#REF!</definedName>
    <definedName name="_Sort" hidden="1">#REF!</definedName>
    <definedName name="A_impresión_IM">#REF!</definedName>
    <definedName name="anexo">[3]PAG_35!#REF!</definedName>
    <definedName name="anexo_especial">[4]PAG_37!#REF!</definedName>
    <definedName name="anexos">[5]PAG_35!#REF!</definedName>
    <definedName name="area1">#REF!</definedName>
    <definedName name="area2">#REF!</definedName>
    <definedName name="area3">#REF!</definedName>
    <definedName name="area4">#REF!</definedName>
    <definedName name="bol03_98">[2]PAG_35!#REF!</definedName>
    <definedName name="CM">[6]Data!$B$1</definedName>
    <definedName name="CONTINENTAL">#REF!</definedName>
    <definedName name="CR">[6]Data!$Q$1</definedName>
    <definedName name="cua">[5]PAG_35!#REF!</definedName>
    <definedName name="cuadro">[7]PAG_37!#REF!</definedName>
    <definedName name="d" localSheetId="5">#REF!</definedName>
    <definedName name="d" localSheetId="6">#REF!</definedName>
    <definedName name="d" localSheetId="7">#REF!</definedName>
    <definedName name="d" localSheetId="8">#REF!</definedName>
    <definedName name="d">#REF!</definedName>
    <definedName name="daklsñjfkjasñ">[5]PAG_35!#REF!</definedName>
    <definedName name="Datos1">#REF!,#REF!,#REF!</definedName>
    <definedName name="Datos2">#REF!,#REF!</definedName>
    <definedName name="Datos3">#REF!,#REF!</definedName>
    <definedName name="deer">#REF!</definedName>
    <definedName name="dfasñljskña">[5]PAG_35!#REF!</definedName>
    <definedName name="dfsfd">#REF!</definedName>
    <definedName name="dklñfjadskfjañdf">[8]PAG_33!#REF!</definedName>
    <definedName name="dos">[5]PAG_35!#REF!</definedName>
    <definedName name="EDPYME">[6]Data!$AD$1</definedName>
    <definedName name="EstatalAgregado">'[9]B. ESTATAL AGREGADO'!$1:$4</definedName>
    <definedName name="EstatalPorTipo">'[9]B.ESTATAL POR TIPO'!$4:$12</definedName>
    <definedName name="fadsfkañlj">#REF!,#REF!</definedName>
    <definedName name="fajkdlñfjafklñdfjak">[10]PAG_34!#REF!</definedName>
    <definedName name="FECHA">'[11]GRUPOS POR TIPO'!$D$3:$IV$3</definedName>
    <definedName name="fgsg">[5]PAG_35!#REF!</definedName>
    <definedName name="FRE">#REF!</definedName>
    <definedName name="GAdmin" localSheetId="5">#REF!</definedName>
    <definedName name="GAdmin" localSheetId="6">#REF!</definedName>
    <definedName name="GAdmin" localSheetId="7">#REF!</definedName>
    <definedName name="GAdmin" localSheetId="8">#REF!</definedName>
    <definedName name="GAdmin">#REF!</definedName>
    <definedName name="gfsg">[12]PAG_33!#REF!</definedName>
    <definedName name="GRTES">#REF!</definedName>
    <definedName name="gsfdgs">#REF!,#REF!,#REF!,#REF!,#REF!</definedName>
    <definedName name="hhh">[13]PAG_33!#REF!</definedName>
    <definedName name="HO">#REF!</definedName>
    <definedName name="HO_2">[14]PAG14!#REF!</definedName>
    <definedName name="II">[2]PAG_35!#REF!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[14]PAG14!#REF!</definedName>
    <definedName name="Indic.Propuestos" localSheetId="5">'[15]Ctas-Ind (1)'!#REF!</definedName>
    <definedName name="Indic.Propuestos" localSheetId="6">'[15]Ctas-Ind (1)'!#REF!</definedName>
    <definedName name="Indic.Propuestos" localSheetId="7">'[15]Ctas-Ind (1)'!#REF!</definedName>
    <definedName name="Indic.Propuestos" localSheetId="8">'[15]Ctas-Ind (1)'!#REF!</definedName>
    <definedName name="Indic.Propuestos">'[15]Ctas-Ind (1)'!#REF!</definedName>
    <definedName name="INDICE" localSheetId="5">[16]!INDICE</definedName>
    <definedName name="INDICE" localSheetId="6">[16]!INDICE</definedName>
    <definedName name="INDICE" localSheetId="7">[16]!INDICE</definedName>
    <definedName name="INDICE" localSheetId="8">[16]!INDICE</definedName>
    <definedName name="INDICE" localSheetId="3">[17]!INDICE</definedName>
    <definedName name="INDICE">[16]!INDICE</definedName>
    <definedName name="IngresF" localSheetId="5">#REF!</definedName>
    <definedName name="IngresF" localSheetId="6">#REF!</definedName>
    <definedName name="IngresF" localSheetId="7">#REF!</definedName>
    <definedName name="IngresF" localSheetId="8">#REF!</definedName>
    <definedName name="IngresF">#REF!</definedName>
    <definedName name="Inicio">#REF!</definedName>
    <definedName name="INVALIDEZ">#REF!</definedName>
    <definedName name="jhgfjh">#REF!,#REF!,#REF!</definedName>
    <definedName name="kghiog">#REF!,#REF!</definedName>
    <definedName name="MFinanc" localSheetId="5">#REF!</definedName>
    <definedName name="MFinanc" localSheetId="6">#REF!</definedName>
    <definedName name="MFinanc" localSheetId="7">#REF!</definedName>
    <definedName name="MFinanc" localSheetId="8">#REF!</definedName>
    <definedName name="MFinanc">#REF!</definedName>
    <definedName name="NV">#REF!</definedName>
    <definedName name="NV_2">[14]PAG14!#REF!</definedName>
    <definedName name="perucamaras">Carátula!$A$1:$S$24</definedName>
    <definedName name="PR">#REF!</definedName>
    <definedName name="PR_2">[14]PAG14!#REF!</definedName>
    <definedName name="PrivadoAgregado">'[9]GRUPOS AGREGADO 2'!$3:$10</definedName>
    <definedName name="PrivadoPorTipos">'[9]GRUPOS POR TIPO'!$3:$33</definedName>
    <definedName name="rfd">[5]PAG_35!#REF!</definedName>
    <definedName name="RO">#REF!</definedName>
    <definedName name="RO_2">[14]PAG14!#REF!</definedName>
    <definedName name="sad">[5]PAG_35!#REF!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IFAgregado">'[9]SIST FIN TOTAL AGREGADO'!$A$3:$B$16384</definedName>
    <definedName name="SIFporTipo">'[9]SIST FIN TOTAL POR TIPO'!$3:$8</definedName>
    <definedName name="SOBREVIVENCIA">#REF!</definedName>
    <definedName name="sss">#REF!,#REF!</definedName>
    <definedName name="svs">[18]PAG42!#REF!</definedName>
    <definedName name="UN">#REF!</definedName>
    <definedName name="UN_2">[14]PAG14!#REF!</definedName>
    <definedName name="uno">#REF!</definedName>
    <definedName name="Utilid" localSheetId="5">#REF!</definedName>
    <definedName name="Utilid" localSheetId="6">#REF!</definedName>
    <definedName name="Utilid" localSheetId="7">#REF!</definedName>
    <definedName name="Utilid" localSheetId="8">#REF!</definedName>
    <definedName name="Utilid">#REF!</definedName>
    <definedName name="zssdd">#REF!</definedName>
    <definedName name="zzzz">[19]PAG_33!#REF!</definedName>
  </definedNames>
  <calcPr calcId="145621"/>
</workbook>
</file>

<file path=xl/calcChain.xml><?xml version="1.0" encoding="utf-8"?>
<calcChain xmlns="http://schemas.openxmlformats.org/spreadsheetml/2006/main">
  <c r="W28" i="26" l="1"/>
  <c r="W29" i="26"/>
  <c r="W30" i="26"/>
  <c r="W31" i="26"/>
  <c r="W32" i="26"/>
  <c r="W33" i="26"/>
  <c r="W34" i="26"/>
  <c r="W27" i="26"/>
  <c r="V28" i="26"/>
  <c r="V29" i="26"/>
  <c r="V30" i="26"/>
  <c r="V31" i="26"/>
  <c r="V32" i="26"/>
  <c r="V33" i="26"/>
  <c r="V34" i="26"/>
  <c r="V27" i="26"/>
  <c r="AG19" i="41"/>
  <c r="AH19" i="41"/>
  <c r="AI19" i="41"/>
  <c r="AG20" i="41"/>
  <c r="AH20" i="41"/>
  <c r="AI20" i="41"/>
  <c r="AG21" i="41"/>
  <c r="AH21" i="41"/>
  <c r="AI21" i="41"/>
  <c r="AG22" i="41"/>
  <c r="AH22" i="41"/>
  <c r="AI22" i="41"/>
  <c r="AG23" i="41"/>
  <c r="AH23" i="41"/>
  <c r="AI23" i="41"/>
  <c r="AG24" i="41"/>
  <c r="AH24" i="41"/>
  <c r="AI24" i="41"/>
  <c r="AG25" i="41"/>
  <c r="AH25" i="41"/>
  <c r="AI25" i="41"/>
  <c r="AG26" i="41"/>
  <c r="AH26" i="41"/>
  <c r="AI26" i="41"/>
  <c r="AG27" i="41"/>
  <c r="AH27" i="41"/>
  <c r="AI27" i="41"/>
  <c r="AG28" i="41"/>
  <c r="AH28" i="41"/>
  <c r="AI28" i="41"/>
  <c r="AG29" i="41"/>
  <c r="AH29" i="41"/>
  <c r="AI29" i="41"/>
  <c r="AG30" i="41"/>
  <c r="AH30" i="41"/>
  <c r="AI30" i="41"/>
  <c r="AG31" i="41"/>
  <c r="AH31" i="41"/>
  <c r="AI31" i="41"/>
  <c r="AG32" i="41"/>
  <c r="AH32" i="41"/>
  <c r="AI32" i="41"/>
  <c r="AG33" i="41"/>
  <c r="AH33" i="41"/>
  <c r="AI33" i="41"/>
  <c r="AG34" i="41"/>
  <c r="AH34" i="41"/>
  <c r="AI34" i="41"/>
  <c r="AG35" i="41"/>
  <c r="AH35" i="41"/>
  <c r="AI35" i="41"/>
  <c r="AG36" i="41"/>
  <c r="AH36" i="41"/>
  <c r="AI36" i="41"/>
  <c r="AG37" i="41"/>
  <c r="AH37" i="41"/>
  <c r="AI37" i="41"/>
  <c r="AG38" i="41"/>
  <c r="AH38" i="41"/>
  <c r="AI38" i="41"/>
  <c r="AG39" i="41"/>
  <c r="AH39" i="41"/>
  <c r="AI39" i="41"/>
  <c r="AG40" i="41"/>
  <c r="AH40" i="41"/>
  <c r="AI40" i="41"/>
  <c r="AG41" i="41"/>
  <c r="AH41" i="41"/>
  <c r="AI41" i="41"/>
  <c r="AG42" i="41"/>
  <c r="AH42" i="41"/>
  <c r="AI42" i="41"/>
  <c r="AG43" i="41"/>
  <c r="AH43" i="41"/>
  <c r="AI43" i="41"/>
  <c r="AG44" i="41"/>
  <c r="AH44" i="41"/>
  <c r="AI44" i="41"/>
  <c r="AG45" i="41"/>
  <c r="AH45" i="41"/>
  <c r="AI45" i="41"/>
  <c r="AG46" i="41"/>
  <c r="AH46" i="41"/>
  <c r="AI46" i="41"/>
  <c r="AG47" i="41"/>
  <c r="AH47" i="41"/>
  <c r="AI47" i="41"/>
  <c r="AG48" i="41"/>
  <c r="AH48" i="41"/>
  <c r="AI48" i="41"/>
  <c r="AG49" i="41"/>
  <c r="AH49" i="41"/>
  <c r="AI49" i="41"/>
  <c r="AG50" i="41"/>
  <c r="AH50" i="41"/>
  <c r="AI50" i="41"/>
  <c r="AG51" i="41"/>
  <c r="AH51" i="41"/>
  <c r="AI51" i="41"/>
  <c r="AG52" i="41"/>
  <c r="AH52" i="41"/>
  <c r="AI52" i="41"/>
  <c r="AG53" i="41"/>
  <c r="AH53" i="41"/>
  <c r="AI53" i="41"/>
  <c r="AG54" i="41"/>
  <c r="AH54" i="41"/>
  <c r="AI54" i="41"/>
  <c r="AG55" i="41"/>
  <c r="AH55" i="41"/>
  <c r="AI55" i="41"/>
  <c r="AG56" i="41"/>
  <c r="AH56" i="41"/>
  <c r="AI56" i="41"/>
  <c r="AG57" i="41"/>
  <c r="AH57" i="41"/>
  <c r="AI57" i="41"/>
  <c r="AG58" i="41"/>
  <c r="AH58" i="41"/>
  <c r="AI58" i="41"/>
  <c r="AG59" i="41"/>
  <c r="AH59" i="41"/>
  <c r="AI59" i="41"/>
  <c r="AI18" i="41"/>
  <c r="AH18" i="41"/>
  <c r="AG18" i="41"/>
  <c r="Z36" i="41"/>
  <c r="AA36" i="41"/>
  <c r="AB36" i="41"/>
  <c r="Z19" i="41"/>
  <c r="AA19" i="41"/>
  <c r="AB19" i="41"/>
  <c r="Z20" i="41"/>
  <c r="AA20" i="41"/>
  <c r="AB20" i="41"/>
  <c r="Z21" i="41"/>
  <c r="AA21" i="41"/>
  <c r="AB21" i="41"/>
  <c r="Z22" i="41"/>
  <c r="AA22" i="41"/>
  <c r="AB22" i="41"/>
  <c r="Z23" i="41"/>
  <c r="AA23" i="41"/>
  <c r="AB23" i="41"/>
  <c r="Z24" i="41"/>
  <c r="AA24" i="41"/>
  <c r="AB24" i="41"/>
  <c r="Z25" i="41"/>
  <c r="AA25" i="41"/>
  <c r="AB25" i="41"/>
  <c r="Z26" i="41"/>
  <c r="AA26" i="41"/>
  <c r="AB26" i="41"/>
  <c r="Z27" i="41"/>
  <c r="AA27" i="41"/>
  <c r="AB27" i="41"/>
  <c r="Z28" i="41"/>
  <c r="AA28" i="41"/>
  <c r="AB28" i="41"/>
  <c r="Z29" i="41"/>
  <c r="AA29" i="41"/>
  <c r="AB29" i="41"/>
  <c r="Z30" i="41"/>
  <c r="AA30" i="41"/>
  <c r="AB30" i="41"/>
  <c r="Z31" i="41"/>
  <c r="AA31" i="41"/>
  <c r="AB31" i="41"/>
  <c r="Z32" i="41"/>
  <c r="AA32" i="41"/>
  <c r="AB32" i="41"/>
  <c r="Z33" i="41"/>
  <c r="AA33" i="41"/>
  <c r="AB33" i="41"/>
  <c r="Z34" i="41"/>
  <c r="AA34" i="41"/>
  <c r="AB34" i="41"/>
  <c r="Z35" i="41"/>
  <c r="AA35" i="41"/>
  <c r="AB35" i="41"/>
  <c r="Z37" i="41"/>
  <c r="AA37" i="41"/>
  <c r="AB37" i="41"/>
  <c r="Z38" i="41"/>
  <c r="AA38" i="41"/>
  <c r="AB38" i="41"/>
  <c r="Z39" i="41"/>
  <c r="AA39" i="41"/>
  <c r="AB39" i="41"/>
  <c r="Z40" i="41"/>
  <c r="AA40" i="41"/>
  <c r="AB40" i="41"/>
  <c r="Z41" i="41"/>
  <c r="AA41" i="41"/>
  <c r="AB41" i="41"/>
  <c r="Z42" i="41"/>
  <c r="AA42" i="41"/>
  <c r="AB42" i="41"/>
  <c r="Z43" i="41"/>
  <c r="AA43" i="41"/>
  <c r="AB43" i="41"/>
  <c r="Z44" i="41"/>
  <c r="AA44" i="41"/>
  <c r="AB44" i="41"/>
  <c r="Z45" i="41"/>
  <c r="AA45" i="41"/>
  <c r="AB45" i="41"/>
  <c r="Z46" i="41"/>
  <c r="AA46" i="41"/>
  <c r="AB46" i="41"/>
  <c r="Z47" i="41"/>
  <c r="AA47" i="41"/>
  <c r="AB47" i="41"/>
  <c r="Z48" i="41"/>
  <c r="AA48" i="41"/>
  <c r="AB48" i="41"/>
  <c r="Z49" i="41"/>
  <c r="AA49" i="41"/>
  <c r="AB49" i="41"/>
  <c r="Z50" i="41"/>
  <c r="AA50" i="41"/>
  <c r="AB50" i="41"/>
  <c r="Z51" i="41"/>
  <c r="AA51" i="41"/>
  <c r="AB51" i="41"/>
  <c r="Z52" i="41"/>
  <c r="AA52" i="41"/>
  <c r="AB52" i="41"/>
  <c r="Z53" i="41"/>
  <c r="AA53" i="41"/>
  <c r="AB53" i="41"/>
  <c r="Z54" i="41"/>
  <c r="AA54" i="41"/>
  <c r="AB54" i="41"/>
  <c r="Z55" i="41"/>
  <c r="AA55" i="41"/>
  <c r="AB55" i="41"/>
  <c r="Z57" i="41"/>
  <c r="AA57" i="41"/>
  <c r="AB57" i="41"/>
  <c r="Z56" i="41"/>
  <c r="AA56" i="41"/>
  <c r="AB56" i="41"/>
  <c r="Z58" i="41"/>
  <c r="AA58" i="41"/>
  <c r="AB58" i="41"/>
  <c r="Z59" i="41"/>
  <c r="AA59" i="41"/>
  <c r="AB59" i="41"/>
  <c r="AB18" i="41"/>
  <c r="AA18" i="41"/>
  <c r="Z18" i="41"/>
  <c r="S19" i="41"/>
  <c r="T19" i="41"/>
  <c r="U19" i="41"/>
  <c r="S74" i="41"/>
  <c r="T74" i="41"/>
  <c r="U74" i="41"/>
  <c r="S18" i="41"/>
  <c r="T18" i="41"/>
  <c r="U18" i="41"/>
  <c r="S21" i="41"/>
  <c r="T21" i="41"/>
  <c r="U21" i="41"/>
  <c r="S30" i="41"/>
  <c r="T30" i="41"/>
  <c r="U30" i="41"/>
  <c r="S64" i="41"/>
  <c r="T64" i="41"/>
  <c r="U64" i="41"/>
  <c r="S61" i="41"/>
  <c r="T61" i="41"/>
  <c r="U61" i="41"/>
  <c r="S20" i="41"/>
  <c r="T20" i="41"/>
  <c r="U20" i="41"/>
  <c r="S63" i="41"/>
  <c r="T63" i="41"/>
  <c r="U63" i="41"/>
  <c r="S36" i="41"/>
  <c r="T36" i="41"/>
  <c r="U36" i="41"/>
  <c r="S71" i="41"/>
  <c r="T71" i="41"/>
  <c r="U71" i="41"/>
  <c r="S68" i="41"/>
  <c r="T68" i="41"/>
  <c r="U68" i="41"/>
  <c r="S34" i="41"/>
  <c r="T34" i="41"/>
  <c r="U34" i="41"/>
  <c r="S23" i="41"/>
  <c r="T23" i="41"/>
  <c r="U23" i="41"/>
  <c r="S70" i="41"/>
  <c r="T70" i="41"/>
  <c r="U70" i="41"/>
  <c r="S22" i="41"/>
  <c r="T22" i="41"/>
  <c r="U22" i="41"/>
  <c r="S24" i="41"/>
  <c r="T24" i="41"/>
  <c r="U24" i="41"/>
  <c r="S27" i="41"/>
  <c r="T27" i="41"/>
  <c r="U27" i="41"/>
  <c r="S31" i="41"/>
  <c r="T31" i="41"/>
  <c r="U31" i="41"/>
  <c r="S33" i="41"/>
  <c r="T33" i="41"/>
  <c r="U33" i="41"/>
  <c r="S62" i="41"/>
  <c r="T62" i="41"/>
  <c r="U62" i="41"/>
  <c r="S60" i="41"/>
  <c r="T60" i="41"/>
  <c r="U60" i="41"/>
  <c r="S29" i="41"/>
  <c r="T29" i="41"/>
  <c r="U29" i="41"/>
  <c r="S25" i="41"/>
  <c r="T25" i="41"/>
  <c r="U25" i="41"/>
  <c r="S32" i="41"/>
  <c r="T32" i="41"/>
  <c r="U32" i="41"/>
  <c r="S69" i="41"/>
  <c r="T69" i="41"/>
  <c r="U69" i="41"/>
  <c r="S26" i="41"/>
  <c r="T26" i="41"/>
  <c r="U26" i="41"/>
  <c r="S66" i="41"/>
  <c r="T66" i="41"/>
  <c r="U66" i="41"/>
  <c r="S53" i="41"/>
  <c r="T53" i="41"/>
  <c r="U53" i="41"/>
  <c r="S52" i="41"/>
  <c r="T52" i="41"/>
  <c r="U52" i="41"/>
  <c r="S55" i="41"/>
  <c r="T55" i="41"/>
  <c r="U55" i="41"/>
  <c r="S28" i="41"/>
  <c r="T28" i="41"/>
  <c r="U28" i="41"/>
  <c r="S38" i="41"/>
  <c r="T38" i="41"/>
  <c r="U38" i="41"/>
  <c r="S54" i="41"/>
  <c r="T54" i="41"/>
  <c r="U54" i="41"/>
  <c r="S59" i="41"/>
  <c r="T59" i="41"/>
  <c r="U59" i="41"/>
  <c r="S67" i="41"/>
  <c r="T67" i="41"/>
  <c r="U67" i="41"/>
  <c r="S35" i="41"/>
  <c r="T35" i="41"/>
  <c r="U35" i="41"/>
  <c r="S37" i="41"/>
  <c r="T37" i="41"/>
  <c r="U37" i="41"/>
  <c r="S41" i="41"/>
  <c r="T41" i="41"/>
  <c r="U41" i="41"/>
  <c r="S51" i="41"/>
  <c r="T51" i="41"/>
  <c r="U51" i="41"/>
  <c r="S44" i="41"/>
  <c r="T44" i="41"/>
  <c r="U44" i="41"/>
  <c r="S43" i="41"/>
  <c r="T43" i="41"/>
  <c r="U43" i="41"/>
  <c r="S39" i="41"/>
  <c r="T39" i="41"/>
  <c r="U39" i="41"/>
  <c r="S40" i="41"/>
  <c r="T40" i="41"/>
  <c r="U40" i="41"/>
  <c r="S42" i="41"/>
  <c r="T42" i="41"/>
  <c r="U42" i="41"/>
  <c r="S46" i="41"/>
  <c r="T46" i="41"/>
  <c r="U46" i="41"/>
  <c r="S45" i="41"/>
  <c r="T45" i="41"/>
  <c r="U45" i="41"/>
  <c r="S47" i="41"/>
  <c r="T47" i="41"/>
  <c r="U47" i="41"/>
  <c r="S48" i="41"/>
  <c r="T48" i="41"/>
  <c r="U48" i="41"/>
  <c r="S49" i="41"/>
  <c r="T49" i="41"/>
  <c r="U49" i="41"/>
  <c r="S50" i="41"/>
  <c r="T50" i="41"/>
  <c r="U50" i="41"/>
  <c r="S56" i="41"/>
  <c r="T56" i="41"/>
  <c r="U56" i="41"/>
  <c r="S57" i="41"/>
  <c r="T57" i="41"/>
  <c r="U57" i="41"/>
  <c r="S58" i="41"/>
  <c r="T58" i="41"/>
  <c r="U58" i="41"/>
  <c r="S65" i="41"/>
  <c r="T65" i="41"/>
  <c r="U65" i="41"/>
  <c r="S73" i="41"/>
  <c r="T73" i="41"/>
  <c r="U73" i="41"/>
  <c r="S76" i="41"/>
  <c r="T76" i="41"/>
  <c r="U76" i="41"/>
  <c r="U72" i="41"/>
  <c r="T72" i="41"/>
  <c r="S72" i="41"/>
  <c r="L19" i="41"/>
  <c r="M19" i="41"/>
  <c r="N19" i="41"/>
  <c r="L20" i="41"/>
  <c r="M20" i="41"/>
  <c r="N20" i="41"/>
  <c r="L21" i="41"/>
  <c r="M21" i="41"/>
  <c r="N21" i="41"/>
  <c r="L22" i="41"/>
  <c r="M22" i="41"/>
  <c r="N22" i="41"/>
  <c r="L23" i="41"/>
  <c r="M23" i="41"/>
  <c r="N23" i="41"/>
  <c r="L24" i="41"/>
  <c r="M24" i="41"/>
  <c r="N24" i="41"/>
  <c r="L25" i="41"/>
  <c r="M25" i="41"/>
  <c r="N25" i="41"/>
  <c r="L26" i="41"/>
  <c r="M26" i="41"/>
  <c r="N26" i="41"/>
  <c r="L27" i="41"/>
  <c r="M27" i="41"/>
  <c r="N27" i="41"/>
  <c r="L28" i="41"/>
  <c r="M28" i="41"/>
  <c r="N28" i="41"/>
  <c r="L29" i="41"/>
  <c r="M29" i="41"/>
  <c r="N29" i="41"/>
  <c r="L30" i="41"/>
  <c r="M30" i="41"/>
  <c r="N30" i="41"/>
  <c r="L31" i="41"/>
  <c r="M31" i="41"/>
  <c r="N31" i="41"/>
  <c r="L32" i="41"/>
  <c r="M32" i="41"/>
  <c r="N32" i="41"/>
  <c r="L33" i="41"/>
  <c r="M33" i="41"/>
  <c r="N33" i="41"/>
  <c r="L34" i="41"/>
  <c r="M34" i="41"/>
  <c r="N34" i="41"/>
  <c r="L35" i="41"/>
  <c r="M35" i="41"/>
  <c r="N35" i="41"/>
  <c r="L36" i="41"/>
  <c r="M36" i="41"/>
  <c r="N36" i="41"/>
  <c r="L37" i="41"/>
  <c r="M37" i="41"/>
  <c r="N37" i="41"/>
  <c r="L38" i="41"/>
  <c r="M38" i="41"/>
  <c r="N38" i="41"/>
  <c r="L39" i="41"/>
  <c r="M39" i="41"/>
  <c r="N39" i="41"/>
  <c r="L40" i="41"/>
  <c r="M40" i="41"/>
  <c r="N40" i="41"/>
  <c r="L41" i="41"/>
  <c r="M41" i="41"/>
  <c r="N41" i="41"/>
  <c r="L42" i="41"/>
  <c r="M42" i="41"/>
  <c r="N42" i="41"/>
  <c r="L43" i="41"/>
  <c r="M43" i="41"/>
  <c r="N43" i="41"/>
  <c r="L44" i="41"/>
  <c r="M44" i="41"/>
  <c r="N44" i="41"/>
  <c r="L45" i="41"/>
  <c r="M45" i="41"/>
  <c r="N45" i="41"/>
  <c r="L46" i="41"/>
  <c r="M46" i="41"/>
  <c r="N46" i="41"/>
  <c r="L47" i="41"/>
  <c r="M47" i="41"/>
  <c r="N47" i="41"/>
  <c r="L48" i="41"/>
  <c r="M48" i="41"/>
  <c r="N48" i="41"/>
  <c r="L49" i="41"/>
  <c r="M49" i="41"/>
  <c r="N49" i="41"/>
  <c r="L50" i="41"/>
  <c r="M50" i="41"/>
  <c r="N50" i="41"/>
  <c r="L51" i="41"/>
  <c r="M51" i="41"/>
  <c r="N51" i="41"/>
  <c r="L52" i="41"/>
  <c r="M52" i="41"/>
  <c r="N52" i="41"/>
  <c r="L53" i="41"/>
  <c r="M53" i="41"/>
  <c r="N53" i="41"/>
  <c r="L54" i="41"/>
  <c r="M54" i="41"/>
  <c r="N54" i="41"/>
  <c r="N18" i="41"/>
  <c r="M18" i="41"/>
  <c r="L18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E19" i="41"/>
  <c r="F19" i="41"/>
  <c r="E20" i="41"/>
  <c r="F20" i="41"/>
  <c r="E21" i="41"/>
  <c r="F21" i="41"/>
  <c r="E22" i="41"/>
  <c r="F22" i="41"/>
  <c r="E23" i="41"/>
  <c r="F23" i="41"/>
  <c r="E24" i="41"/>
  <c r="F24" i="41"/>
  <c r="E25" i="41"/>
  <c r="F25" i="41"/>
  <c r="E26" i="41"/>
  <c r="F26" i="41"/>
  <c r="E27" i="41"/>
  <c r="F27" i="41"/>
  <c r="E28" i="41"/>
  <c r="F28" i="41"/>
  <c r="E29" i="41"/>
  <c r="F29" i="41"/>
  <c r="E30" i="41"/>
  <c r="F30" i="41"/>
  <c r="E31" i="41"/>
  <c r="F31" i="41"/>
  <c r="E32" i="41"/>
  <c r="F32" i="41"/>
  <c r="E33" i="41"/>
  <c r="F33" i="41"/>
  <c r="E34" i="41"/>
  <c r="F34" i="41"/>
  <c r="E35" i="41"/>
  <c r="F35" i="41"/>
  <c r="E36" i="41"/>
  <c r="F36" i="41"/>
  <c r="E37" i="41"/>
  <c r="F37" i="41"/>
  <c r="E38" i="41"/>
  <c r="F38" i="41"/>
  <c r="E39" i="41"/>
  <c r="F39" i="41"/>
  <c r="E40" i="41"/>
  <c r="F40" i="41"/>
  <c r="E41" i="41"/>
  <c r="F41" i="41"/>
  <c r="E42" i="41"/>
  <c r="F42" i="41"/>
  <c r="E43" i="41"/>
  <c r="F43" i="41"/>
  <c r="E44" i="41"/>
  <c r="F44" i="41"/>
  <c r="E45" i="41"/>
  <c r="F45" i="41"/>
  <c r="E46" i="41"/>
  <c r="F46" i="41"/>
  <c r="E47" i="41"/>
  <c r="F47" i="41"/>
  <c r="E48" i="41"/>
  <c r="F48" i="41"/>
  <c r="E49" i="41"/>
  <c r="F49" i="41"/>
  <c r="E50" i="41"/>
  <c r="F50" i="41"/>
  <c r="E51" i="41"/>
  <c r="F51" i="41"/>
  <c r="E52" i="41"/>
  <c r="F52" i="41"/>
  <c r="E53" i="41"/>
  <c r="F53" i="41"/>
  <c r="E54" i="41"/>
  <c r="F54" i="41"/>
  <c r="E55" i="41"/>
  <c r="F55" i="41"/>
  <c r="E56" i="41"/>
  <c r="F56" i="41"/>
  <c r="E57" i="41"/>
  <c r="F57" i="41"/>
  <c r="E58" i="41"/>
  <c r="F58" i="41"/>
  <c r="E59" i="41"/>
  <c r="F59" i="41"/>
  <c r="E60" i="41"/>
  <c r="F60" i="41"/>
  <c r="E61" i="41"/>
  <c r="F61" i="41"/>
  <c r="F18" i="41"/>
  <c r="E18" i="41"/>
  <c r="M99" i="26" l="1"/>
  <c r="L99" i="26"/>
  <c r="K99" i="26"/>
  <c r="J99" i="26"/>
  <c r="I99" i="26"/>
  <c r="N98" i="26"/>
  <c r="N97" i="26"/>
  <c r="N96" i="26"/>
  <c r="N95" i="26"/>
  <c r="N94" i="26"/>
  <c r="N93" i="26"/>
  <c r="N92" i="26"/>
  <c r="N91" i="26"/>
  <c r="I4" i="26"/>
  <c r="I3" i="26"/>
  <c r="B4" i="26"/>
  <c r="AV13" i="41" l="1"/>
  <c r="AU13" i="41"/>
  <c r="AU12" i="41"/>
  <c r="AV6" i="41"/>
  <c r="AU6" i="41"/>
  <c r="AV5" i="41"/>
  <c r="AU5" i="41"/>
  <c r="AV4" i="41"/>
  <c r="AV12" i="41" s="1"/>
  <c r="AU4" i="41"/>
  <c r="AO13" i="41"/>
  <c r="AN13" i="41"/>
  <c r="AN12" i="41"/>
  <c r="AO9" i="41"/>
  <c r="AN9" i="41"/>
  <c r="AO12" i="41"/>
  <c r="AH13" i="41"/>
  <c r="AG13" i="41"/>
  <c r="AG12" i="41"/>
  <c r="AH10" i="41"/>
  <c r="AG10" i="41"/>
  <c r="AH9" i="41"/>
  <c r="AG9" i="41"/>
  <c r="AH8" i="41"/>
  <c r="AG8" i="41"/>
  <c r="AH7" i="41"/>
  <c r="AG7" i="41"/>
  <c r="AH6" i="41"/>
  <c r="AG6" i="41"/>
  <c r="AH5" i="41"/>
  <c r="AG5" i="41"/>
  <c r="AH4" i="41"/>
  <c r="AH12" i="41" s="1"/>
  <c r="AG4" i="41"/>
  <c r="AA13" i="41"/>
  <c r="Z13" i="41"/>
  <c r="Z12" i="41"/>
  <c r="AA10" i="41"/>
  <c r="Z10" i="41"/>
  <c r="AA9" i="41"/>
  <c r="Z9" i="41"/>
  <c r="AA8" i="41"/>
  <c r="Z8" i="41"/>
  <c r="AA7" i="41"/>
  <c r="Z7" i="41"/>
  <c r="AA6" i="41"/>
  <c r="Z6" i="41"/>
  <c r="AA5" i="41"/>
  <c r="Z5" i="41"/>
  <c r="AA4" i="41"/>
  <c r="AA12" i="41" s="1"/>
  <c r="Z4" i="41"/>
  <c r="K12" i="41" l="1"/>
  <c r="J12" i="41"/>
  <c r="T13" i="41" l="1"/>
  <c r="S13" i="41"/>
  <c r="S12" i="41"/>
  <c r="T11" i="41"/>
  <c r="S11" i="41"/>
  <c r="T10" i="41"/>
  <c r="S10" i="41"/>
  <c r="T9" i="41"/>
  <c r="S9" i="41"/>
  <c r="T8" i="41"/>
  <c r="S8" i="41"/>
  <c r="T7" i="41"/>
  <c r="S7" i="41"/>
  <c r="T6" i="41"/>
  <c r="S6" i="41"/>
  <c r="T5" i="41"/>
  <c r="S5" i="41"/>
  <c r="T4" i="41"/>
  <c r="T12" i="41" s="1"/>
  <c r="S4" i="41"/>
  <c r="M13" i="41"/>
  <c r="L13" i="41"/>
  <c r="L12" i="41"/>
  <c r="M11" i="41"/>
  <c r="L11" i="41"/>
  <c r="M10" i="41"/>
  <c r="L10" i="41"/>
  <c r="M9" i="41"/>
  <c r="L9" i="41"/>
  <c r="M8" i="41"/>
  <c r="L8" i="41"/>
  <c r="M7" i="41"/>
  <c r="L7" i="41"/>
  <c r="M6" i="41"/>
  <c r="L6" i="41"/>
  <c r="M5" i="41"/>
  <c r="L5" i="41"/>
  <c r="M4" i="41"/>
  <c r="L4" i="41"/>
  <c r="F13" i="41"/>
  <c r="E13" i="41"/>
  <c r="F11" i="41"/>
  <c r="F10" i="41"/>
  <c r="F9" i="41"/>
  <c r="F8" i="41"/>
  <c r="F7" i="41"/>
  <c r="F6" i="41"/>
  <c r="F5" i="41"/>
  <c r="F4" i="41"/>
  <c r="E12" i="41"/>
  <c r="E11" i="41"/>
  <c r="E10" i="41"/>
  <c r="E9" i="41"/>
  <c r="E8" i="41"/>
  <c r="E7" i="41"/>
  <c r="E6" i="41"/>
  <c r="E5" i="41"/>
  <c r="E4" i="41"/>
  <c r="F12" i="41" l="1"/>
  <c r="M12" i="41"/>
  <c r="M38" i="40"/>
  <c r="M37" i="40"/>
  <c r="M36" i="40"/>
  <c r="M35" i="40"/>
  <c r="M34" i="40"/>
  <c r="M33" i="40"/>
  <c r="M32" i="40"/>
  <c r="M31" i="40"/>
  <c r="M30" i="40"/>
  <c r="M51" i="40"/>
  <c r="M50" i="40"/>
  <c r="M49" i="40"/>
  <c r="M48" i="40"/>
  <c r="M47" i="40"/>
  <c r="M46" i="40"/>
  <c r="M45" i="40"/>
  <c r="M43" i="40"/>
  <c r="M63" i="40"/>
  <c r="M62" i="40"/>
  <c r="M61" i="40"/>
  <c r="M60" i="40"/>
  <c r="M59" i="40"/>
  <c r="M58" i="40"/>
  <c r="M57" i="40"/>
  <c r="M55" i="40"/>
  <c r="M75" i="40"/>
  <c r="M72" i="40"/>
  <c r="M87" i="40"/>
  <c r="M85" i="40"/>
  <c r="M79" i="40"/>
  <c r="N87" i="40"/>
  <c r="N85" i="40"/>
  <c r="N79" i="40"/>
  <c r="N75" i="40"/>
  <c r="N72" i="40"/>
  <c r="N63" i="40"/>
  <c r="N62" i="40"/>
  <c r="N61" i="40"/>
  <c r="N60" i="40"/>
  <c r="N59" i="40"/>
  <c r="N58" i="40"/>
  <c r="N57" i="40"/>
  <c r="N55" i="40"/>
  <c r="N51" i="40"/>
  <c r="N50" i="40"/>
  <c r="N49" i="40"/>
  <c r="N48" i="40"/>
  <c r="N47" i="40"/>
  <c r="N46" i="40"/>
  <c r="N45" i="40"/>
  <c r="N43" i="40"/>
  <c r="N38" i="40"/>
  <c r="N37" i="40"/>
  <c r="N36" i="40"/>
  <c r="N35" i="40"/>
  <c r="N34" i="40"/>
  <c r="N33" i="40"/>
  <c r="N32" i="40"/>
  <c r="N31" i="40"/>
  <c r="N30" i="40"/>
  <c r="M25" i="40"/>
  <c r="M24" i="40"/>
  <c r="M23" i="40"/>
  <c r="M22" i="40"/>
  <c r="M20" i="40"/>
  <c r="M19" i="40"/>
  <c r="M18" i="40"/>
  <c r="M17" i="40"/>
  <c r="N25" i="40"/>
  <c r="N24" i="40"/>
  <c r="N23" i="40"/>
  <c r="N22" i="40"/>
  <c r="N20" i="40"/>
  <c r="N19" i="40"/>
  <c r="N18" i="40"/>
  <c r="N17" i="40"/>
  <c r="K87" i="40"/>
  <c r="J87" i="40"/>
  <c r="I87" i="40"/>
  <c r="H87" i="40"/>
  <c r="G87" i="40"/>
  <c r="F87" i="40"/>
  <c r="E87" i="40"/>
  <c r="D87" i="40"/>
  <c r="C87" i="40"/>
  <c r="B87" i="40"/>
  <c r="K75" i="40"/>
  <c r="J75" i="40"/>
  <c r="I75" i="40"/>
  <c r="H75" i="40"/>
  <c r="G75" i="40"/>
  <c r="F75" i="40"/>
  <c r="E75" i="40"/>
  <c r="D75" i="40"/>
  <c r="C75" i="40"/>
  <c r="B75" i="40"/>
  <c r="K63" i="40"/>
  <c r="J63" i="40"/>
  <c r="I63" i="40"/>
  <c r="H63" i="40"/>
  <c r="G63" i="40"/>
  <c r="F63" i="40"/>
  <c r="E63" i="40"/>
  <c r="D63" i="40"/>
  <c r="C63" i="40"/>
  <c r="B63" i="40"/>
  <c r="K51" i="40"/>
  <c r="J51" i="40"/>
  <c r="I51" i="40"/>
  <c r="H51" i="40"/>
  <c r="G51" i="40"/>
  <c r="F51" i="40"/>
  <c r="E51" i="40"/>
  <c r="D51" i="40"/>
  <c r="C51" i="40"/>
  <c r="B51" i="40"/>
  <c r="K39" i="40"/>
  <c r="I39" i="40"/>
  <c r="G39" i="40"/>
  <c r="E39" i="40"/>
  <c r="C39" i="40"/>
  <c r="K38" i="40"/>
  <c r="J38" i="40"/>
  <c r="J39" i="40" s="1"/>
  <c r="I38" i="40"/>
  <c r="H38" i="40"/>
  <c r="H39" i="40" s="1"/>
  <c r="G38" i="40"/>
  <c r="F38" i="40"/>
  <c r="F39" i="40" s="1"/>
  <c r="E38" i="40"/>
  <c r="D38" i="40"/>
  <c r="D39" i="40" s="1"/>
  <c r="C38" i="40"/>
  <c r="B38" i="40"/>
  <c r="B39" i="40" s="1"/>
  <c r="J26" i="40"/>
  <c r="H26" i="40"/>
  <c r="F26" i="40"/>
  <c r="D26" i="40"/>
  <c r="B26" i="40"/>
  <c r="K25" i="40"/>
  <c r="K26" i="40" s="1"/>
  <c r="J25" i="40"/>
  <c r="I25" i="40"/>
  <c r="I26" i="40" s="1"/>
  <c r="H25" i="40"/>
  <c r="G25" i="40"/>
  <c r="G26" i="40" s="1"/>
  <c r="F25" i="40"/>
  <c r="E25" i="40"/>
  <c r="E26" i="40" s="1"/>
  <c r="D25" i="40"/>
  <c r="C25" i="40"/>
  <c r="C26" i="40" s="1"/>
  <c r="B25" i="40"/>
  <c r="N12" i="40"/>
  <c r="K12" i="40"/>
  <c r="M10" i="40" s="1"/>
  <c r="J12" i="40"/>
  <c r="I12" i="40"/>
  <c r="H12" i="40"/>
  <c r="G12" i="40"/>
  <c r="F12" i="40"/>
  <c r="E12" i="40"/>
  <c r="D12" i="40"/>
  <c r="C12" i="40"/>
  <c r="B12" i="40"/>
  <c r="N11" i="40"/>
  <c r="N10" i="40"/>
  <c r="N9" i="40"/>
  <c r="N8" i="40"/>
  <c r="N7" i="40"/>
  <c r="N6" i="40"/>
  <c r="N5" i="40"/>
  <c r="N4" i="40"/>
  <c r="L65" i="26"/>
  <c r="K65" i="26"/>
  <c r="J65" i="26"/>
  <c r="I65" i="26"/>
  <c r="H65" i="26"/>
  <c r="G65" i="26"/>
  <c r="F65" i="26"/>
  <c r="M5" i="40" l="1"/>
  <c r="M7" i="40"/>
  <c r="M9" i="40"/>
  <c r="M11" i="40"/>
  <c r="M12" i="40"/>
  <c r="M4" i="40"/>
  <c r="M6" i="40"/>
  <c r="M8" i="40"/>
  <c r="J4" i="38" l="1"/>
  <c r="C4" i="38"/>
  <c r="J3" i="38"/>
  <c r="C3" i="38"/>
  <c r="J4" i="37"/>
  <c r="C4" i="37"/>
  <c r="J3" i="37"/>
  <c r="C3" i="37"/>
  <c r="J4" i="36"/>
  <c r="C4" i="36"/>
  <c r="J3" i="36"/>
  <c r="C3" i="36"/>
  <c r="J4" i="35"/>
  <c r="C4" i="35"/>
  <c r="J3" i="35"/>
  <c r="C3" i="35"/>
  <c r="B3" i="26" l="1"/>
  <c r="J4" i="34" l="1"/>
  <c r="C4" i="34"/>
  <c r="J3" i="34"/>
  <c r="C3" i="34"/>
  <c r="J4" i="33"/>
  <c r="C4" i="33"/>
  <c r="J3" i="33"/>
  <c r="C3" i="33"/>
  <c r="J4" i="32"/>
  <c r="C4" i="32"/>
  <c r="J3" i="32"/>
  <c r="C3" i="32"/>
  <c r="J4" i="27"/>
  <c r="J3" i="27" l="1"/>
  <c r="C4" i="27"/>
  <c r="C3" i="27"/>
</calcChain>
</file>

<file path=xl/sharedStrings.xml><?xml version="1.0" encoding="utf-8"?>
<sst xmlns="http://schemas.openxmlformats.org/spreadsheetml/2006/main" count="739" uniqueCount="195">
  <si>
    <t>Índice</t>
  </si>
  <si>
    <t>Total</t>
  </si>
  <si>
    <t>Var. %</t>
  </si>
  <si>
    <t>Total general</t>
  </si>
  <si>
    <t>Región</t>
  </si>
  <si>
    <t>Centro</t>
  </si>
  <si>
    <t>Áncash</t>
  </si>
  <si>
    <t>Apurímac</t>
  </si>
  <si>
    <t>Ayacucho</t>
  </si>
  <si>
    <t>Huancavelica</t>
  </si>
  <si>
    <t>Huánuco</t>
  </si>
  <si>
    <t>Ica</t>
  </si>
  <si>
    <t>Junín</t>
  </si>
  <si>
    <t>Pasco</t>
  </si>
  <si>
    <t>Cobre</t>
  </si>
  <si>
    <t>Oro</t>
  </si>
  <si>
    <t>Zinc</t>
  </si>
  <si>
    <t>Plata</t>
  </si>
  <si>
    <t>Plomo</t>
  </si>
  <si>
    <t>Hierro</t>
  </si>
  <si>
    <t>Molibdeno</t>
  </si>
  <si>
    <t>Macro Región Centro</t>
  </si>
  <si>
    <t>M Centro</t>
  </si>
  <si>
    <t xml:space="preserve">VAB </t>
  </si>
  <si>
    <t>PAR. %  2016</t>
  </si>
  <si>
    <t>VAR % 
2016-2015</t>
  </si>
  <si>
    <t>Aporte al Crecimiento P.p.</t>
  </si>
  <si>
    <t>Extracción de 
Petróleo, Gas y 
Minerales</t>
  </si>
  <si>
    <t>Electricidad, 
Gas y Agua</t>
  </si>
  <si>
    <t>Telecom. y 
otros Serv. de 
Información</t>
  </si>
  <si>
    <t>Administración 
Pública y 
Defensa</t>
  </si>
  <si>
    <t>Otros 
servicios</t>
  </si>
  <si>
    <t>Transporte, 
Almacen., 
Correo y 
Mensajería</t>
  </si>
  <si>
    <t>Alojamiento 
y 
Restaurantes</t>
  </si>
  <si>
    <t>Comercio</t>
  </si>
  <si>
    <t>Agricultura, 
Ganadería, 
Caza y 
Silvicultura</t>
  </si>
  <si>
    <t>Manufactura</t>
  </si>
  <si>
    <t>Construcción</t>
  </si>
  <si>
    <t>Pesca 
y 
Acuicultura</t>
  </si>
  <si>
    <t>Extracción de Petróleo, Gas y Minerales (1° Actividad)</t>
  </si>
  <si>
    <t>1. Aporte del Sector Minero a la Economía Regional</t>
  </si>
  <si>
    <t>ActividadN°</t>
  </si>
  <si>
    <t>Ancash</t>
  </si>
  <si>
    <t>Total Sector Minero</t>
  </si>
  <si>
    <t xml:space="preserve">VAB  </t>
  </si>
  <si>
    <t>Total Macro Región</t>
  </si>
  <si>
    <t>Sector Minero por Regiones y su aporte al crecimiento regional</t>
  </si>
  <si>
    <t xml:space="preserve">Áncash:  Minería Metálica </t>
  </si>
  <si>
    <t xml:space="preserve">Apurímac:  Minería Metálica </t>
  </si>
  <si>
    <t xml:space="preserve">Ayacucho:  Minería Metálica </t>
  </si>
  <si>
    <t xml:space="preserve">Huancavelica:  Minería Metálica </t>
  </si>
  <si>
    <t xml:space="preserve">Huánuco:  Minería Metálica </t>
  </si>
  <si>
    <t xml:space="preserve">Ica:  Minería Metálica </t>
  </si>
  <si>
    <t xml:space="preserve">Junín:  Minería Metálica </t>
  </si>
  <si>
    <t xml:space="preserve">Pasco:  Minería Metálica </t>
  </si>
  <si>
    <t>Macro Región Centro: Producción Minero Metálica</t>
  </si>
  <si>
    <t>2007-2017(*)</t>
  </si>
  <si>
    <t>Años</t>
  </si>
  <si>
    <t>COBRE 
(TM. F)</t>
  </si>
  <si>
    <t>ORO 
(TM)</t>
  </si>
  <si>
    <t>PLATA 
(TM)</t>
  </si>
  <si>
    <t>PLOMO 
(TM. F)</t>
  </si>
  <si>
    <t>ZINC 
(TM. F)</t>
  </si>
  <si>
    <t>HIERRO 
(TM. F)</t>
  </si>
  <si>
    <t>MOLIBDENO
(TM. F)</t>
  </si>
  <si>
    <t>2017(*)</t>
  </si>
  <si>
    <t>Fuente: Ministerio de Energía y Minas                                                                                                                                                              Elaboración: CIE-PERUCÁMARAS</t>
  </si>
  <si>
    <t>(*) Acumulado Ene-jun 2017</t>
  </si>
  <si>
    <t>2016 P/</t>
  </si>
  <si>
    <t>Huancave</t>
  </si>
  <si>
    <t>Junin</t>
  </si>
  <si>
    <t>TM</t>
  </si>
  <si>
    <t xml:space="preserve">Part. % </t>
  </si>
  <si>
    <t>Perú</t>
  </si>
  <si>
    <t>Apurimac</t>
  </si>
  <si>
    <t>Huanuco</t>
  </si>
  <si>
    <t>M. Centro</t>
  </si>
  <si>
    <t>Par.% 2017</t>
  </si>
  <si>
    <t>Ene-Jun 2016</t>
  </si>
  <si>
    <t>Ene-Jun 2017</t>
  </si>
  <si>
    <t>Etiquetas de fila</t>
  </si>
  <si>
    <t>MINERA LAS BAMBAS S.A.</t>
  </si>
  <si>
    <t>MINERA CHINALCO PERÚ S.A.</t>
  </si>
  <si>
    <t>COMPAÑIA MINERA CHUNGAR S.A.C.</t>
  </si>
  <si>
    <t>MILPO ANDINA PERÚ S.A.C.</t>
  </si>
  <si>
    <t>SOCIEDAD MINERA AUSTRIA DUVAZ S.A.C.</t>
  </si>
  <si>
    <t>COMPAÑIA MINERA RAURA S.A.</t>
  </si>
  <si>
    <t>COMPAÑÍA MINERA MILPO S.A.A.</t>
  </si>
  <si>
    <t>S.M.R.L. VIRGEN DE LA MERCED</t>
  </si>
  <si>
    <t>CIA MINERA PLATA DORADA S.A.</t>
  </si>
  <si>
    <t>COMPAÑIA MINERA SANTA LUISA S.A.</t>
  </si>
  <si>
    <t>EMPRESA ADMINISTRADORA CERRO S.A.C.</t>
  </si>
  <si>
    <t>KARTIKAY PERUVIAN MINING COMPANY S.A.C.</t>
  </si>
  <si>
    <t>MINERA FERCAR E.I.R.L.</t>
  </si>
  <si>
    <t>MINERA HUINAC S.A.C.</t>
  </si>
  <si>
    <t>EL PACIFICO DORADO S.A.C.</t>
  </si>
  <si>
    <t>COMPAÑIA MINERA SONAJE S.A.C.</t>
  </si>
  <si>
    <t>PROCESADORA SANTA ANA S.A.C.</t>
  </si>
  <si>
    <t>COMPAÑIA MINERA GALERAS S.A.C.</t>
  </si>
  <si>
    <t>AC AGREGADOS S.A.</t>
  </si>
  <si>
    <t>COMPAÑIA MINERA LONDRES S.A.C.</t>
  </si>
  <si>
    <t>MINERA AURIFERA HH PICKMANN E.I.R.L.</t>
  </si>
  <si>
    <t>COMPAÑIA MINERA ZELTA S.A.C.</t>
  </si>
  <si>
    <t>MINERA SANTA ENMA S.A.C.</t>
  </si>
  <si>
    <t>AMAPOLA 5 S.A.C.</t>
  </si>
  <si>
    <t>S.M.R.L. GOTAS DE ORO</t>
  </si>
  <si>
    <t>COMPAÑÍA DE MINAS BUENAVENTURA S.A.A.</t>
  </si>
  <si>
    <t>EMPRESA MINERA MINAS ICAS S.A.C.</t>
  </si>
  <si>
    <t>CATALINA HUANCA SOCIEDAD MINERA S.A.C.</t>
  </si>
  <si>
    <t>COMPAÑIA MINERA KOLPA S.A.</t>
  </si>
  <si>
    <t>PLANTA CONCENTRADORA MARIA MERCEDES S.A.C.</t>
  </si>
  <si>
    <t>COMPAÑIA MINERA CASAPALCA S.A.</t>
  </si>
  <si>
    <t>SOCIEDAD MINERA DE RECURSOS LINCEARES MAGISTRAL DE HUARAZ S.A.C.</t>
  </si>
  <si>
    <t>COMPAÑIA MINERA ATACOCHA S.A.A.</t>
  </si>
  <si>
    <t>MINERA SHUNTUR S.A.C.</t>
  </si>
  <si>
    <t>PAN AMERICAN SILVER HUARON S.A.</t>
  </si>
  <si>
    <t>VOLCAN COMPAÑÍA MINERA S.A.A.</t>
  </si>
  <si>
    <t>MILPO ANDINA PERU S.A.C.</t>
  </si>
  <si>
    <t>EMPRESA ADMINISTRADORA CHUNGAR S.A.C.</t>
  </si>
  <si>
    <t>DOE RUN PERU S.R.L. EN LIQUIDACION EN MARCHA</t>
  </si>
  <si>
    <t>SOCIEDAD MINERA EL BROCAL S.A.A.</t>
  </si>
  <si>
    <t>COMPAÑIA MINERA ARGENTUM S.A.</t>
  </si>
  <si>
    <t>NYRSTAR ANCASH S.A.</t>
  </si>
  <si>
    <t>COMPAÑIA MINERA ANTAMINA S.A.</t>
  </si>
  <si>
    <t>Cobre TMF</t>
  </si>
  <si>
    <t>Oro TM</t>
  </si>
  <si>
    <t>MINERA BARRICK MISQUICHILCA S.A.</t>
  </si>
  <si>
    <t>APUMAYO S.A.C.</t>
  </si>
  <si>
    <t>SOCIEDAD DE TRABAJADORES MINEROS S.A.</t>
  </si>
  <si>
    <t>COMPAÑIA MINERA ARES S.A.C.</t>
  </si>
  <si>
    <t>MINERA IRL S.A.</t>
  </si>
  <si>
    <t>SOUTH AMERICA MINING INVESTMENTS S.A.C</t>
  </si>
  <si>
    <t>ANABI S.A.C.</t>
  </si>
  <si>
    <t>COMPAÑIA MINERA LINCUNA S.A</t>
  </si>
  <si>
    <t>COMUNIDAD AURIFERA RELAVE S.A.</t>
  </si>
  <si>
    <t>SIERRA ANTAPITE S.A.C.</t>
  </si>
  <si>
    <t>COMPAÑIA MINERA CAROL &amp; ROCIO S.A.C.</t>
  </si>
  <si>
    <t>MARIA FELICITAS FLORES DE RICALDI E.I.R.L.</t>
  </si>
  <si>
    <t>S &amp; L ANDES EXPORT S.A.C.</t>
  </si>
  <si>
    <t>MINERA SANTA LUCIA G. S.A.C.</t>
  </si>
  <si>
    <t>CORI LUYCHO S.A.C.</t>
  </si>
  <si>
    <t>AUREX S.A.</t>
  </si>
  <si>
    <t>CORPORACION MINERA CASTROVIRREYNA S.A</t>
  </si>
  <si>
    <t>TULIN GOLD CO S.A.C.</t>
  </si>
  <si>
    <t>MINERA SOTRAMI S.A.</t>
  </si>
  <si>
    <t>MINERA LAYTARUMA S.A.</t>
  </si>
  <si>
    <t>MINERA VETA DORADA S.A.C.</t>
  </si>
  <si>
    <t>Oro (Gr. Finos)</t>
  </si>
  <si>
    <t>Cobre (TMF)</t>
  </si>
  <si>
    <t>Plata TM</t>
  </si>
  <si>
    <t>GLORE PERU S.A.C</t>
  </si>
  <si>
    <t>CORPORACION MINERA TOMA LA MANO S.A.</t>
  </si>
  <si>
    <t>BRYNAJOM S.R.L.</t>
  </si>
  <si>
    <t>CONSORCIO PERUANO DE MINAS S.A.C</t>
  </si>
  <si>
    <t>MINERA DON ELISEO S.A.C.</t>
  </si>
  <si>
    <t>CONCEPCION INDUSTRIAL S.A.C.</t>
  </si>
  <si>
    <t>Plata Kg. Finos</t>
  </si>
  <si>
    <t>Plomo TMF</t>
  </si>
  <si>
    <t>ZINC TMF</t>
  </si>
  <si>
    <t>HIERRO TMF</t>
  </si>
  <si>
    <t>MOLIBDENO TMF</t>
  </si>
  <si>
    <t>COMPAÑIA MINERA SAN IGNACIO DE MOROCOCHA S.A.A.</t>
  </si>
  <si>
    <t>REGIÓN</t>
  </si>
  <si>
    <t>Par. %</t>
  </si>
  <si>
    <t>PASCO</t>
  </si>
  <si>
    <t>HUANCAVELICA</t>
  </si>
  <si>
    <t>AYACUCHO</t>
  </si>
  <si>
    <t>HUANUCO</t>
  </si>
  <si>
    <t>JUNIN</t>
  </si>
  <si>
    <t>ICA</t>
  </si>
  <si>
    <t>ANCASH</t>
  </si>
  <si>
    <t>APURIMAC</t>
  </si>
  <si>
    <t>Ene-Jun 2016-2017</t>
  </si>
  <si>
    <t>M. R. CENTRO</t>
  </si>
  <si>
    <t>Macro Región Centro: Inversión Minera Acumulada Enero - Junio</t>
  </si>
  <si>
    <t>2. Producción Minero Metálica</t>
  </si>
  <si>
    <t>3. Inversión Minera Ene-Jun 2017 / 2016</t>
  </si>
  <si>
    <t>4. Cartera de Proyectos Mineros : Macro Región Centro</t>
  </si>
  <si>
    <t>Ampliaciones</t>
  </si>
  <si>
    <t>CON E.I.A. Aprobado
 En Construcción</t>
  </si>
  <si>
    <t>CON E.I.A. Presentado 
En Evaluación</t>
  </si>
  <si>
    <t>Exploración</t>
  </si>
  <si>
    <t>Macro Región Centro: Cartera estimada de proyectos Mineros a junio 2017</t>
  </si>
  <si>
    <t>Fuente: MEM                                                                                                   Elaboración: CIE - PERUCÁMARAS</t>
  </si>
  <si>
    <t>Fuente: MEM                                                                                                                                     Elaboración: CIE - PERUCÁMARAS</t>
  </si>
  <si>
    <t xml:space="preserve">Aporte </t>
  </si>
  <si>
    <t>Var.%</t>
  </si>
  <si>
    <t>Otros Sectores</t>
  </si>
  <si>
    <t>Sector Minero</t>
  </si>
  <si>
    <t>Macro Región Centro:  Sector minero</t>
  </si>
  <si>
    <t>Macro Región Centro: Aporte Sectorial al VAB</t>
  </si>
  <si>
    <t>Fuente: INEI - BCRP                                                                                                         Elaboración: CIE-PERUCÁMARAS</t>
  </si>
  <si>
    <t>Cartera de proyectos de inversión minera a junio 2017</t>
  </si>
  <si>
    <t>Información ampliada del Reporte Regional de la Macro Región Centro - Edición N° 255</t>
  </si>
  <si>
    <t>Lunes, 4 de setiembre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</si>
</sst>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S/.&quot;\ #,##0.00_);\(&quot;S/.&quot;\ #,##0.00\)"/>
    <numFmt numFmtId="165" formatCode="_([$€-2]\ * #,##0.00_);_([$€-2]\ * \(#,##0.00\);_([$€-2]\ * &quot;-&quot;??_)"/>
    <numFmt numFmtId="166" formatCode="_(* #,##0.00_);_(* \(#,##0.00\);_(* &quot;-&quot;??_);_(@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  <numFmt numFmtId="172" formatCode="_ #,##0.0__\ ;_ \-#,##0.0__\ ;_ \ &quot;-.-&quot;__\ ;_ @__"/>
    <numFmt numFmtId="173" formatCode="_ #,##0.0__\ ;_ \-#,##0.0__\ ;_ \ &quot;-.-&quot;__\ ;_ @\ __"/>
    <numFmt numFmtId="174" formatCode="0.0_)"/>
    <numFmt numFmtId="175" formatCode="_ * #,##0_ ;_ * \-#,##0_ ;_ * &quot;-&quot;_ ;_ @_ \l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0"/>
      <name val="Arial Narrow"/>
      <family val="2"/>
    </font>
    <font>
      <sz val="7"/>
      <color theme="0"/>
      <name val="Arial Narrow"/>
      <family val="2"/>
    </font>
    <font>
      <sz val="7"/>
      <color theme="1"/>
      <name val="Arial Narrow"/>
      <family val="2"/>
    </font>
    <font>
      <sz val="7"/>
      <color rgb="FF0070C0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name val="Arial Narrow"/>
      <family val="2"/>
    </font>
    <font>
      <sz val="8"/>
      <color rgb="FF0070C0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Times New Roman"/>
      <family val="1"/>
    </font>
    <font>
      <sz val="12"/>
      <name val="Helv"/>
    </font>
    <font>
      <sz val="12"/>
      <name val="Times New Roman"/>
      <family val="1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7"/>
      <color rgb="FFFFFFFF"/>
      <name val="Arial Narrow"/>
      <family val="2"/>
    </font>
    <font>
      <sz val="7"/>
      <color rgb="FFFFFFFF"/>
      <name val="Arial Narrow"/>
      <family val="2"/>
    </font>
    <font>
      <sz val="7"/>
      <color rgb="FF000000"/>
      <name val="Arial Narrow"/>
      <family val="2"/>
    </font>
    <font>
      <b/>
      <sz val="7"/>
      <color rgb="FF000000"/>
      <name val="Arial Narrow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theme="0"/>
        <bgColor rgb="FFDCE6F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504D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theme="4" tint="0.79998168889431442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/>
      <bottom/>
      <diagonal/>
    </border>
    <border>
      <left/>
      <right style="hair">
        <color theme="0" tint="-0.249977111117893"/>
      </right>
      <top/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95B3D7"/>
      </top>
      <bottom/>
      <diagonal/>
    </border>
    <border>
      <left/>
      <right/>
      <top/>
      <bottom style="thin">
        <color rgb="FF95B3D7"/>
      </bottom>
      <diagonal/>
    </border>
    <border>
      <left/>
      <right/>
      <top/>
      <bottom style="thin">
        <color theme="4" tint="0.39997558519241921"/>
      </bottom>
      <diagonal/>
    </border>
    <border>
      <left style="hair">
        <color rgb="FFBFBFBF"/>
      </left>
      <right style="hair">
        <color rgb="FFBFBFBF"/>
      </right>
      <top style="hair">
        <color rgb="FFBFBFBF"/>
      </top>
      <bottom style="hair">
        <color rgb="FFBFBFBF"/>
      </bottom>
      <diagonal/>
    </border>
    <border>
      <left style="hair">
        <color rgb="FFBFBFBF"/>
      </left>
      <right/>
      <top style="hair">
        <color rgb="FFBFBFBF"/>
      </top>
      <bottom style="hair">
        <color theme="0" tint="-0.249977111117893"/>
      </bottom>
      <diagonal/>
    </border>
    <border>
      <left/>
      <right style="hair">
        <color rgb="FFBFBFBF"/>
      </right>
      <top style="hair">
        <color rgb="FFBFBFBF"/>
      </top>
      <bottom style="hair">
        <color theme="0" tint="-0.249977111117893"/>
      </bottom>
      <diagonal/>
    </border>
    <border>
      <left/>
      <right/>
      <top/>
      <bottom style="hair">
        <color rgb="FFBFBFBF"/>
      </bottom>
      <diagonal/>
    </border>
    <border>
      <left/>
      <right style="hair">
        <color rgb="FFBFBFBF"/>
      </right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0" fillId="0" borderId="0" applyNumberFormat="0" applyFill="0" applyBorder="0" applyAlignment="0" applyProtection="0"/>
    <xf numFmtId="15" fontId="7" fillId="0" borderId="22" applyFill="0" applyBorder="0" applyProtection="0">
      <alignment horizontal="center" wrapText="1" shrinkToFit="1"/>
    </xf>
    <xf numFmtId="2" fontId="40" fillId="0" borderId="0" applyFill="0" applyBorder="0" applyAlignment="0" applyProtection="0"/>
    <xf numFmtId="1" fontId="7" fillId="0" borderId="0" applyFont="0" applyFill="0" applyBorder="0" applyAlignment="0" applyProtection="0"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43" fillId="0" borderId="0" applyFont="0" applyFill="0" applyBorder="0" applyAlignment="0" applyProtection="0"/>
    <xf numFmtId="173" fontId="43" fillId="0" borderId="0" applyFill="0" applyBorder="0" applyAlignment="0" applyProtection="0"/>
    <xf numFmtId="174" fontId="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75" fontId="45" fillId="0" borderId="0" applyFont="0" applyFill="0" applyBorder="0" applyAlignment="0" applyProtection="0"/>
  </cellStyleXfs>
  <cellXfs count="191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10" fillId="2" borderId="0" xfId="0" applyFont="1" applyFill="1"/>
    <xf numFmtId="0" fontId="0" fillId="3" borderId="0" xfId="0" applyFill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4" fillId="0" borderId="0" xfId="1"/>
    <xf numFmtId="0" fontId="9" fillId="2" borderId="6" xfId="0" applyFont="1" applyFill="1" applyBorder="1"/>
    <xf numFmtId="0" fontId="0" fillId="4" borderId="3" xfId="0" applyFill="1" applyBorder="1"/>
    <xf numFmtId="0" fontId="0" fillId="4" borderId="2" xfId="0" applyFill="1" applyBorder="1"/>
    <xf numFmtId="0" fontId="0" fillId="4" borderId="4" xfId="0" applyFill="1" applyBorder="1"/>
    <xf numFmtId="0" fontId="10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8" fillId="2" borderId="0" xfId="0" applyFont="1" applyFill="1" applyBorder="1"/>
    <xf numFmtId="0" fontId="17" fillId="2" borderId="0" xfId="0" applyFont="1" applyFill="1"/>
    <xf numFmtId="171" fontId="26" fillId="7" borderId="10" xfId="0" applyNumberFormat="1" applyFont="1" applyFill="1" applyBorder="1" applyAlignment="1">
      <alignment horizontal="center" vertical="center" wrapText="1"/>
    </xf>
    <xf numFmtId="0" fontId="27" fillId="8" borderId="10" xfId="0" applyFont="1" applyFill="1" applyBorder="1"/>
    <xf numFmtId="171" fontId="27" fillId="8" borderId="10" xfId="0" applyNumberFormat="1" applyFont="1" applyFill="1" applyBorder="1"/>
    <xf numFmtId="170" fontId="27" fillId="8" borderId="10" xfId="0" applyNumberFormat="1" applyFont="1" applyFill="1" applyBorder="1"/>
    <xf numFmtId="170" fontId="27" fillId="8" borderId="10" xfId="29" applyNumberFormat="1" applyFont="1" applyFill="1" applyBorder="1"/>
    <xf numFmtId="0" fontId="28" fillId="9" borderId="10" xfId="0" applyFont="1" applyFill="1" applyBorder="1"/>
    <xf numFmtId="171" fontId="28" fillId="9" borderId="10" xfId="0" applyNumberFormat="1" applyFont="1" applyFill="1" applyBorder="1"/>
    <xf numFmtId="170" fontId="28" fillId="9" borderId="10" xfId="0" applyNumberFormat="1" applyFont="1" applyFill="1" applyBorder="1"/>
    <xf numFmtId="0" fontId="27" fillId="0" borderId="10" xfId="0" applyFont="1" applyBorder="1"/>
    <xf numFmtId="171" fontId="27" fillId="0" borderId="10" xfId="0" applyNumberFormat="1" applyFont="1" applyBorder="1"/>
    <xf numFmtId="170" fontId="27" fillId="0" borderId="10" xfId="0" applyNumberFormat="1" applyFont="1" applyBorder="1"/>
    <xf numFmtId="0" fontId="22" fillId="2" borderId="0" xfId="0" applyFont="1" applyFill="1" applyBorder="1"/>
    <xf numFmtId="0" fontId="22" fillId="2" borderId="6" xfId="0" applyFont="1" applyFill="1" applyBorder="1"/>
    <xf numFmtId="0" fontId="9" fillId="2" borderId="0" xfId="0" applyFont="1" applyFill="1" applyBorder="1"/>
    <xf numFmtId="171" fontId="30" fillId="7" borderId="10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/>
    </xf>
    <xf numFmtId="171" fontId="31" fillId="2" borderId="10" xfId="0" applyNumberFormat="1" applyFont="1" applyFill="1" applyBorder="1"/>
    <xf numFmtId="170" fontId="31" fillId="2" borderId="10" xfId="0" applyNumberFormat="1" applyFont="1" applyFill="1" applyBorder="1"/>
    <xf numFmtId="3" fontId="31" fillId="2" borderId="10" xfId="0" applyNumberFormat="1" applyFont="1" applyFill="1" applyBorder="1" applyAlignment="1">
      <alignment horizontal="center"/>
    </xf>
    <xf numFmtId="171" fontId="31" fillId="10" borderId="10" xfId="0" applyNumberFormat="1" applyFont="1" applyFill="1" applyBorder="1"/>
    <xf numFmtId="170" fontId="31" fillId="10" borderId="10" xfId="0" applyNumberFormat="1" applyFont="1" applyFill="1" applyBorder="1"/>
    <xf numFmtId="3" fontId="31" fillId="10" borderId="10" xfId="0" applyNumberFormat="1" applyFont="1" applyFill="1" applyBorder="1" applyAlignment="1">
      <alignment horizontal="center"/>
    </xf>
    <xf numFmtId="171" fontId="32" fillId="9" borderId="10" xfId="0" applyNumberFormat="1" applyFont="1" applyFill="1" applyBorder="1"/>
    <xf numFmtId="170" fontId="32" fillId="9" borderId="10" xfId="0" applyNumberFormat="1" applyFont="1" applyFill="1" applyBorder="1"/>
    <xf numFmtId="171" fontId="21" fillId="0" borderId="10" xfId="0" applyNumberFormat="1" applyFont="1" applyBorder="1"/>
    <xf numFmtId="170" fontId="21" fillId="0" borderId="10" xfId="0" applyNumberFormat="1" applyFont="1" applyBorder="1"/>
    <xf numFmtId="171" fontId="21" fillId="8" borderId="10" xfId="0" applyNumberFormat="1" applyFont="1" applyFill="1" applyBorder="1"/>
    <xf numFmtId="170" fontId="21" fillId="8" borderId="10" xfId="0" applyNumberFormat="1" applyFont="1" applyFill="1" applyBorder="1"/>
    <xf numFmtId="170" fontId="21" fillId="8" borderId="10" xfId="29" applyNumberFormat="1" applyFont="1" applyFill="1" applyBorder="1"/>
    <xf numFmtId="0" fontId="25" fillId="11" borderId="10" xfId="0" applyFont="1" applyFill="1" applyBorder="1" applyAlignment="1">
      <alignment horizontal="center" vertical="center"/>
    </xf>
    <xf numFmtId="171" fontId="26" fillId="11" borderId="10" xfId="0" applyNumberFormat="1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3" fontId="27" fillId="0" borderId="10" xfId="0" applyNumberFormat="1" applyFont="1" applyBorder="1"/>
    <xf numFmtId="4" fontId="27" fillId="0" borderId="10" xfId="0" applyNumberFormat="1" applyFont="1" applyBorder="1"/>
    <xf numFmtId="0" fontId="27" fillId="3" borderId="10" xfId="0" applyFont="1" applyFill="1" applyBorder="1" applyAlignment="1">
      <alignment horizontal="center" vertical="center"/>
    </xf>
    <xf numFmtId="170" fontId="27" fillId="3" borderId="10" xfId="29" applyNumberFormat="1" applyFont="1" applyFill="1" applyBorder="1"/>
    <xf numFmtId="0" fontId="36" fillId="2" borderId="0" xfId="0" applyFont="1" applyFill="1" applyBorder="1" applyAlignment="1">
      <alignment vertical="top"/>
    </xf>
    <xf numFmtId="0" fontId="35" fillId="2" borderId="0" xfId="0" applyFont="1" applyFill="1" applyBorder="1" applyAlignment="1">
      <alignment vertical="center"/>
    </xf>
    <xf numFmtId="170" fontId="0" fillId="0" borderId="0" xfId="31" applyNumberFormat="1" applyFont="1"/>
    <xf numFmtId="0" fontId="7" fillId="0" borderId="0" xfId="24"/>
    <xf numFmtId="171" fontId="38" fillId="0" borderId="0" xfId="24" applyNumberFormat="1" applyFont="1"/>
    <xf numFmtId="171" fontId="39" fillId="0" borderId="0" xfId="24" applyNumberFormat="1" applyFont="1"/>
    <xf numFmtId="0" fontId="37" fillId="0" borderId="0" xfId="24" applyFont="1"/>
    <xf numFmtId="0" fontId="7" fillId="5" borderId="23" xfId="24" applyFont="1" applyFill="1" applyBorder="1"/>
    <xf numFmtId="171" fontId="7" fillId="5" borderId="24" xfId="24" applyNumberFormat="1" applyFill="1" applyBorder="1"/>
    <xf numFmtId="171" fontId="37" fillId="5" borderId="24" xfId="24" applyNumberFormat="1" applyFont="1" applyFill="1" applyBorder="1"/>
    <xf numFmtId="171" fontId="7" fillId="5" borderId="9" xfId="24" applyNumberFormat="1" applyFill="1" applyBorder="1"/>
    <xf numFmtId="0" fontId="37" fillId="12" borderId="3" xfId="24" applyFont="1" applyFill="1" applyBorder="1"/>
    <xf numFmtId="0" fontId="7" fillId="12" borderId="2" xfId="24" applyFill="1" applyBorder="1"/>
    <xf numFmtId="0" fontId="37" fillId="12" borderId="2" xfId="24" applyFont="1" applyFill="1" applyBorder="1"/>
    <xf numFmtId="0" fontId="7" fillId="12" borderId="4" xfId="24" applyFill="1" applyBorder="1" applyAlignment="1">
      <alignment horizontal="center" vertical="center"/>
    </xf>
    <xf numFmtId="0" fontId="7" fillId="5" borderId="5" xfId="24" applyFill="1" applyBorder="1"/>
    <xf numFmtId="0" fontId="7" fillId="5" borderId="0" xfId="24" applyFill="1" applyBorder="1"/>
    <xf numFmtId="0" fontId="37" fillId="5" borderId="0" xfId="24" applyFont="1" applyFill="1" applyBorder="1"/>
    <xf numFmtId="0" fontId="7" fillId="5" borderId="6" xfId="24" applyFill="1" applyBorder="1"/>
    <xf numFmtId="0" fontId="7" fillId="5" borderId="5" xfId="24" applyFont="1" applyFill="1" applyBorder="1"/>
    <xf numFmtId="171" fontId="7" fillId="5" borderId="0" xfId="24" applyNumberFormat="1" applyFill="1" applyBorder="1"/>
    <xf numFmtId="171" fontId="37" fillId="5" borderId="0" xfId="24" applyNumberFormat="1" applyFont="1" applyFill="1" applyBorder="1"/>
    <xf numFmtId="171" fontId="7" fillId="5" borderId="6" xfId="24" applyNumberFormat="1" applyFill="1" applyBorder="1"/>
    <xf numFmtId="0" fontId="38" fillId="5" borderId="5" xfId="24" applyFont="1" applyFill="1" applyBorder="1"/>
    <xf numFmtId="171" fontId="38" fillId="5" borderId="0" xfId="24" applyNumberFormat="1" applyFont="1" applyFill="1" applyBorder="1"/>
    <xf numFmtId="171" fontId="39" fillId="5" borderId="0" xfId="24" applyNumberFormat="1" applyFont="1" applyFill="1" applyBorder="1"/>
    <xf numFmtId="171" fontId="38" fillId="5" borderId="6" xfId="24" applyNumberFormat="1" applyFont="1" applyFill="1" applyBorder="1"/>
    <xf numFmtId="0" fontId="7" fillId="5" borderId="7" xfId="24" applyFont="1" applyFill="1" applyBorder="1"/>
    <xf numFmtId="171" fontId="7" fillId="5" borderId="1" xfId="24" applyNumberFormat="1" applyFill="1" applyBorder="1"/>
    <xf numFmtId="171" fontId="37" fillId="5" borderId="1" xfId="24" applyNumberFormat="1" applyFont="1" applyFill="1" applyBorder="1"/>
    <xf numFmtId="171" fontId="7" fillId="5" borderId="8" xfId="24" applyNumberFormat="1" applyFill="1" applyBorder="1"/>
    <xf numFmtId="171" fontId="7" fillId="5" borderId="0" xfId="24" applyNumberFormat="1" applyFont="1" applyFill="1" applyBorder="1"/>
    <xf numFmtId="171" fontId="7" fillId="5" borderId="6" xfId="24" applyNumberFormat="1" applyFont="1" applyFill="1" applyBorder="1"/>
    <xf numFmtId="0" fontId="7" fillId="12" borderId="3" xfId="24" applyFont="1" applyFill="1" applyBorder="1"/>
    <xf numFmtId="0" fontId="7" fillId="12" borderId="0" xfId="24" applyFill="1" applyBorder="1" applyAlignment="1">
      <alignment horizontal="center" vertical="center"/>
    </xf>
    <xf numFmtId="170" fontId="7" fillId="5" borderId="0" xfId="29" applyNumberFormat="1" applyFont="1" applyFill="1" applyBorder="1"/>
    <xf numFmtId="170" fontId="38" fillId="5" borderId="0" xfId="29" applyNumberFormat="1" applyFont="1" applyFill="1" applyBorder="1"/>
    <xf numFmtId="0" fontId="7" fillId="2" borderId="0" xfId="24" applyFill="1"/>
    <xf numFmtId="0" fontId="7" fillId="2" borderId="0" xfId="24" applyFill="1" applyBorder="1" applyAlignment="1">
      <alignment horizontal="center" vertical="center"/>
    </xf>
    <xf numFmtId="0" fontId="7" fillId="2" borderId="0" xfId="24" applyFill="1" applyBorder="1"/>
    <xf numFmtId="171" fontId="7" fillId="2" borderId="0" xfId="24" applyNumberFormat="1" applyFill="1" applyBorder="1"/>
    <xf numFmtId="171" fontId="38" fillId="2" borderId="0" xfId="24" applyNumberFormat="1" applyFont="1" applyFill="1" applyBorder="1"/>
    <xf numFmtId="171" fontId="7" fillId="2" borderId="0" xfId="24" applyNumberFormat="1" applyFont="1" applyFill="1" applyBorder="1"/>
    <xf numFmtId="0" fontId="46" fillId="13" borderId="25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171" fontId="46" fillId="13" borderId="25" xfId="0" applyNumberFormat="1" applyFont="1" applyFill="1" applyBorder="1"/>
    <xf numFmtId="171" fontId="47" fillId="0" borderId="0" xfId="0" applyNumberFormat="1" applyFont="1" applyFill="1" applyBorder="1"/>
    <xf numFmtId="170" fontId="12" fillId="0" borderId="0" xfId="29" applyNumberFormat="1" applyFont="1"/>
    <xf numFmtId="171" fontId="46" fillId="13" borderId="25" xfId="0" applyNumberFormat="1" applyFont="1" applyFill="1" applyBorder="1" applyAlignment="1">
      <alignment horizontal="center" vertical="center"/>
    </xf>
    <xf numFmtId="170" fontId="46" fillId="13" borderId="25" xfId="29" applyNumberFormat="1" applyFont="1" applyFill="1" applyBorder="1"/>
    <xf numFmtId="170" fontId="46" fillId="14" borderId="25" xfId="29" applyNumberFormat="1" applyFont="1" applyFill="1" applyBorder="1"/>
    <xf numFmtId="0" fontId="20" fillId="15" borderId="27" xfId="0" applyFont="1" applyFill="1" applyBorder="1"/>
    <xf numFmtId="0" fontId="12" fillId="0" borderId="0" xfId="0" applyFont="1" applyAlignment="1">
      <alignment horizontal="left"/>
    </xf>
    <xf numFmtId="0" fontId="20" fillId="15" borderId="27" xfId="0" applyFont="1" applyFill="1" applyBorder="1" applyAlignment="1">
      <alignment horizontal="center" vertical="center"/>
    </xf>
    <xf numFmtId="171" fontId="12" fillId="0" borderId="0" xfId="0" applyNumberFormat="1" applyFont="1"/>
    <xf numFmtId="1" fontId="49" fillId="16" borderId="28" xfId="0" applyNumberFormat="1" applyFont="1" applyFill="1" applyBorder="1" applyAlignment="1">
      <alignment horizontal="center" vertical="center" wrapText="1"/>
    </xf>
    <xf numFmtId="170" fontId="50" fillId="0" borderId="28" xfId="29" applyNumberFormat="1" applyFont="1" applyFill="1" applyBorder="1"/>
    <xf numFmtId="170" fontId="51" fillId="17" borderId="28" xfId="29" applyNumberFormat="1" applyFont="1" applyFill="1" applyBorder="1"/>
    <xf numFmtId="171" fontId="50" fillId="0" borderId="28" xfId="0" applyNumberFormat="1" applyFont="1" applyFill="1" applyBorder="1"/>
    <xf numFmtId="171" fontId="50" fillId="17" borderId="28" xfId="0" applyNumberFormat="1" applyFont="1" applyFill="1" applyBorder="1"/>
    <xf numFmtId="0" fontId="31" fillId="2" borderId="0" xfId="0" applyFont="1" applyFill="1" applyBorder="1" applyAlignment="1">
      <alignment horizontal="left"/>
    </xf>
    <xf numFmtId="171" fontId="50" fillId="18" borderId="0" xfId="0" applyNumberFormat="1" applyFont="1" applyFill="1" applyBorder="1"/>
    <xf numFmtId="170" fontId="51" fillId="18" borderId="0" xfId="29" applyNumberFormat="1" applyFont="1" applyFill="1" applyBorder="1"/>
    <xf numFmtId="0" fontId="23" fillId="2" borderId="0" xfId="0" applyFont="1" applyFill="1" applyBorder="1" applyAlignment="1"/>
    <xf numFmtId="171" fontId="50" fillId="3" borderId="28" xfId="0" applyNumberFormat="1" applyFont="1" applyFill="1" applyBorder="1"/>
    <xf numFmtId="170" fontId="50" fillId="0" borderId="0" xfId="29" applyNumberFormat="1" applyFont="1" applyFill="1" applyBorder="1"/>
    <xf numFmtId="0" fontId="12" fillId="0" borderId="0" xfId="0" applyFont="1"/>
    <xf numFmtId="0" fontId="20" fillId="0" borderId="33" xfId="0" applyFont="1" applyBorder="1" applyAlignment="1">
      <alignment horizontal="left"/>
    </xf>
    <xf numFmtId="171" fontId="20" fillId="0" borderId="33" xfId="0" applyNumberFormat="1" applyFont="1" applyBorder="1"/>
    <xf numFmtId="170" fontId="20" fillId="0" borderId="33" xfId="29" applyNumberFormat="1" applyFont="1" applyBorder="1"/>
    <xf numFmtId="171" fontId="12" fillId="6" borderId="0" xfId="0" applyNumberFormat="1" applyFont="1" applyFill="1"/>
    <xf numFmtId="0" fontId="12" fillId="2" borderId="0" xfId="0" applyFont="1" applyFill="1"/>
    <xf numFmtId="0" fontId="34" fillId="2" borderId="0" xfId="0" applyFont="1" applyFill="1" applyAlignment="1">
      <alignment horizontal="left"/>
    </xf>
    <xf numFmtId="0" fontId="34" fillId="2" borderId="0" xfId="0" applyFont="1" applyFill="1" applyBorder="1" applyAlignment="1">
      <alignment horizontal="left"/>
    </xf>
    <xf numFmtId="171" fontId="34" fillId="2" borderId="0" xfId="0" applyNumberFormat="1" applyFont="1" applyFill="1" applyBorder="1"/>
    <xf numFmtId="0" fontId="23" fillId="2" borderId="0" xfId="0" applyFont="1" applyFill="1"/>
    <xf numFmtId="0" fontId="23" fillId="2" borderId="0" xfId="0" applyFont="1" applyFill="1" applyAlignment="1">
      <alignment horizontal="left"/>
    </xf>
    <xf numFmtId="3" fontId="23" fillId="2" borderId="0" xfId="0" applyNumberFormat="1" applyFont="1" applyFill="1"/>
    <xf numFmtId="170" fontId="46" fillId="14" borderId="0" xfId="29" applyNumberFormat="1" applyFont="1" applyFill="1" applyBorder="1"/>
    <xf numFmtId="0" fontId="24" fillId="2" borderId="0" xfId="0" applyFont="1" applyFill="1" applyBorder="1" applyAlignment="1">
      <alignment horizontal="center"/>
    </xf>
    <xf numFmtId="171" fontId="46" fillId="14" borderId="0" xfId="0" applyNumberFormat="1" applyFont="1" applyFill="1" applyBorder="1" applyAlignment="1">
      <alignment horizontal="center" vertical="center"/>
    </xf>
    <xf numFmtId="170" fontId="12" fillId="2" borderId="0" xfId="29" applyNumberFormat="1" applyFont="1" applyFill="1"/>
    <xf numFmtId="171" fontId="12" fillId="2" borderId="0" xfId="0" applyNumberFormat="1" applyFont="1" applyFill="1"/>
    <xf numFmtId="0" fontId="52" fillId="14" borderId="33" xfId="0" applyFont="1" applyFill="1" applyBorder="1" applyAlignment="1">
      <alignment horizontal="left"/>
    </xf>
    <xf numFmtId="171" fontId="52" fillId="14" borderId="33" xfId="0" applyNumberFormat="1" applyFont="1" applyFill="1" applyBorder="1"/>
    <xf numFmtId="171" fontId="12" fillId="2" borderId="33" xfId="0" applyNumberFormat="1" applyFont="1" applyFill="1" applyBorder="1"/>
    <xf numFmtId="170" fontId="12" fillId="0" borderId="33" xfId="29" applyNumberFormat="1" applyFont="1" applyBorder="1"/>
    <xf numFmtId="0" fontId="52" fillId="19" borderId="33" xfId="0" applyFont="1" applyFill="1" applyBorder="1" applyAlignment="1">
      <alignment horizontal="left"/>
    </xf>
    <xf numFmtId="3" fontId="52" fillId="19" borderId="33" xfId="0" applyNumberFormat="1" applyFont="1" applyFill="1" applyBorder="1"/>
    <xf numFmtId="3" fontId="10" fillId="2" borderId="0" xfId="0" applyNumberFormat="1" applyFont="1" applyFill="1"/>
    <xf numFmtId="3" fontId="17" fillId="2" borderId="0" xfId="0" applyNumberFormat="1" applyFont="1" applyFill="1"/>
    <xf numFmtId="0" fontId="53" fillId="2" borderId="0" xfId="0" applyFont="1" applyFill="1"/>
    <xf numFmtId="0" fontId="13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21" fillId="8" borderId="19" xfId="0" applyFont="1" applyFill="1" applyBorder="1" applyAlignment="1">
      <alignment horizontal="left"/>
    </xf>
    <xf numFmtId="0" fontId="21" fillId="8" borderId="20" xfId="0" applyFont="1" applyFill="1" applyBorder="1" applyAlignment="1">
      <alignment horizontal="left"/>
    </xf>
    <xf numFmtId="0" fontId="21" fillId="8" borderId="21" xfId="0" applyFont="1" applyFill="1" applyBorder="1" applyAlignment="1">
      <alignment horizontal="left"/>
    </xf>
    <xf numFmtId="0" fontId="32" fillId="9" borderId="16" xfId="0" applyFont="1" applyFill="1" applyBorder="1" applyAlignment="1">
      <alignment horizontal="left"/>
    </xf>
    <xf numFmtId="0" fontId="32" fillId="9" borderId="17" xfId="0" applyFont="1" applyFill="1" applyBorder="1" applyAlignment="1">
      <alignment horizontal="left"/>
    </xf>
    <xf numFmtId="0" fontId="32" fillId="9" borderId="18" xfId="0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14" fillId="3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29" fillId="7" borderId="13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/>
    </xf>
    <xf numFmtId="0" fontId="31" fillId="10" borderId="11" xfId="0" applyFont="1" applyFill="1" applyBorder="1" applyAlignment="1">
      <alignment horizontal="left"/>
    </xf>
    <xf numFmtId="0" fontId="31" fillId="10" borderId="12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center"/>
    </xf>
    <xf numFmtId="0" fontId="35" fillId="2" borderId="20" xfId="0" applyFont="1" applyFill="1" applyBorder="1" applyAlignment="1">
      <alignment horizontal="left" vertical="center"/>
    </xf>
    <xf numFmtId="0" fontId="19" fillId="2" borderId="31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48" fillId="16" borderId="29" xfId="0" applyFont="1" applyFill="1" applyBorder="1" applyAlignment="1">
      <alignment horizontal="center" vertical="center" wrapText="1"/>
    </xf>
    <xf numFmtId="0" fontId="48" fillId="16" borderId="30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left"/>
    </xf>
    <xf numFmtId="0" fontId="31" fillId="3" borderId="12" xfId="0" applyFont="1" applyFill="1" applyBorder="1" applyAlignment="1">
      <alignment horizontal="left"/>
    </xf>
    <xf numFmtId="0" fontId="31" fillId="0" borderId="32" xfId="0" applyFont="1" applyBorder="1" applyAlignment="1">
      <alignment horizontal="left"/>
    </xf>
    <xf numFmtId="0" fontId="24" fillId="0" borderId="26" xfId="0" applyFont="1" applyBorder="1" applyAlignment="1">
      <alignment horizontal="center"/>
    </xf>
    <xf numFmtId="0" fontId="14" fillId="2" borderId="0" xfId="0" applyFont="1" applyFill="1" applyAlignment="1">
      <alignment horizontal="center" vertical="center"/>
    </xf>
  </cellXfs>
  <cellStyles count="50">
    <cellStyle name="Cancel" xfId="32"/>
    <cellStyle name="Cancel 3" xfId="33"/>
    <cellStyle name="Diseño" xfId="34"/>
    <cellStyle name="Euro" xfId="3"/>
    <cellStyle name="Euro 2" xfId="4"/>
    <cellStyle name="Euro 2 2" xfId="5"/>
    <cellStyle name="Fecha" xfId="35"/>
    <cellStyle name="Fechas" xfId="36"/>
    <cellStyle name="Fijo" xfId="37"/>
    <cellStyle name="Fixed" xfId="38"/>
    <cellStyle name="HEADING1" xfId="39"/>
    <cellStyle name="HEADING2" xfId="40"/>
    <cellStyle name="Hipervínculo" xfId="1" builtinId="8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illares Sangría" xfId="41"/>
    <cellStyle name="Millares Sangría 1" xfId="42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10" xfId="43"/>
    <cellStyle name="Normal 17 2" xfId="44"/>
    <cellStyle name="Normal 18" xfId="45"/>
    <cellStyle name="Normal 2" xfId="24"/>
    <cellStyle name="Normal 3" xfId="25"/>
    <cellStyle name="Normal 4" xfId="26"/>
    <cellStyle name="Normal 5" xfId="27"/>
    <cellStyle name="Normal 6" xfId="30"/>
    <cellStyle name="Normal 7" xfId="46"/>
    <cellStyle name="Normal 8" xfId="47"/>
    <cellStyle name="Normal 9" xfId="48"/>
    <cellStyle name="Original" xfId="49"/>
    <cellStyle name="Porcentaje" xfId="29" builtinId="5"/>
    <cellStyle name="Porcentaje 2" xfId="31"/>
    <cellStyle name="Porcentual 2" xfId="28"/>
  </cellStyles>
  <dxfs count="8"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  <dxf>
      <font>
        <color rgb="FFC0504D"/>
      </font>
      <fill>
        <patternFill>
          <bgColor rgb="FFFDE9D9"/>
        </patternFill>
      </fill>
    </dxf>
  </dxfs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Aporte del Sector Minero al VAB en las regiones - 2016</a:t>
            </a:r>
          </a:p>
          <a:p>
            <a:pPr>
              <a:defRPr sz="1000"/>
            </a:pPr>
            <a:r>
              <a:rPr lang="en-US" sz="1000" b="0"/>
              <a:t>(En</a:t>
            </a:r>
            <a:r>
              <a:rPr lang="en-US" sz="1000" b="0" baseline="0"/>
              <a:t> Millones de Soles)</a:t>
            </a:r>
            <a:endParaRPr lang="en-US" sz="10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775000000000016E-2"/>
          <c:y val="0.16361180555555555"/>
          <c:w val="0.90286703703703708"/>
          <c:h val="0.697864236111111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Centro!$W$26</c:f>
              <c:strCache>
                <c:ptCount val="1"/>
                <c:pt idx="0">
                  <c:v>Otros Sectores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Centro!$S$27:$S$34</c:f>
              <c:strCache>
                <c:ptCount val="8"/>
                <c:pt idx="0">
                  <c:v>Apurímac</c:v>
                </c:pt>
                <c:pt idx="1">
                  <c:v>Pasco</c:v>
                </c:pt>
                <c:pt idx="2">
                  <c:v>Ancash</c:v>
                </c:pt>
                <c:pt idx="3">
                  <c:v>Junín</c:v>
                </c:pt>
                <c:pt idx="4">
                  <c:v>Ayacucho</c:v>
                </c:pt>
                <c:pt idx="5">
                  <c:v>Ica</c:v>
                </c:pt>
                <c:pt idx="6">
                  <c:v>Huancavelica</c:v>
                </c:pt>
                <c:pt idx="7">
                  <c:v>Huánuco</c:v>
                </c:pt>
              </c:strCache>
            </c:strRef>
          </c:cat>
          <c:val>
            <c:numRef>
              <c:f>Centro!$W$27:$W$34</c:f>
              <c:numCache>
                <c:formatCode>#,##0</c:formatCode>
                <c:ptCount val="8"/>
                <c:pt idx="0">
                  <c:v>1563.2161836609043</c:v>
                </c:pt>
                <c:pt idx="1">
                  <c:v>1267.4747427677669</c:v>
                </c:pt>
                <c:pt idx="2">
                  <c:v>4589.8449421996711</c:v>
                </c:pt>
                <c:pt idx="3">
                  <c:v>2979.4035151269381</c:v>
                </c:pt>
                <c:pt idx="4">
                  <c:v>1003.0782398065381</c:v>
                </c:pt>
                <c:pt idx="5">
                  <c:v>2051.7991544861206</c:v>
                </c:pt>
                <c:pt idx="6">
                  <c:v>391.82867498503492</c:v>
                </c:pt>
                <c:pt idx="7">
                  <c:v>466.89976161761695</c:v>
                </c:pt>
              </c:numCache>
            </c:numRef>
          </c:val>
        </c:ser>
        <c:ser>
          <c:idx val="0"/>
          <c:order val="1"/>
          <c:tx>
            <c:strRef>
              <c:f>Centro!$V$26</c:f>
              <c:strCache>
                <c:ptCount val="1"/>
                <c:pt idx="0">
                  <c:v>Sector Minero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6"/>
              <c:layout>
                <c:manualLayout>
                  <c:x val="0"/>
                  <c:y val="-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2.6458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Centro!$S$27:$S$34</c:f>
              <c:strCache>
                <c:ptCount val="8"/>
                <c:pt idx="0">
                  <c:v>Apurímac</c:v>
                </c:pt>
                <c:pt idx="1">
                  <c:v>Pasco</c:v>
                </c:pt>
                <c:pt idx="2">
                  <c:v>Ancash</c:v>
                </c:pt>
                <c:pt idx="3">
                  <c:v>Junín</c:v>
                </c:pt>
                <c:pt idx="4">
                  <c:v>Ayacucho</c:v>
                </c:pt>
                <c:pt idx="5">
                  <c:v>Ica</c:v>
                </c:pt>
                <c:pt idx="6">
                  <c:v>Huancavelica</c:v>
                </c:pt>
                <c:pt idx="7">
                  <c:v>Huánuco</c:v>
                </c:pt>
              </c:strCache>
            </c:strRef>
          </c:cat>
          <c:val>
            <c:numRef>
              <c:f>Centro!$V$27:$V$34</c:f>
              <c:numCache>
                <c:formatCode>#,##0</c:formatCode>
                <c:ptCount val="8"/>
                <c:pt idx="0">
                  <c:v>2686.5438163390959</c:v>
                </c:pt>
                <c:pt idx="1">
                  <c:v>2010.288257232233</c:v>
                </c:pt>
                <c:pt idx="2">
                  <c:v>4256.7240578003284</c:v>
                </c:pt>
                <c:pt idx="3">
                  <c:v>1253.2904848730625</c:v>
                </c:pt>
                <c:pt idx="4">
                  <c:v>342.08476019346188</c:v>
                </c:pt>
                <c:pt idx="5">
                  <c:v>391.2788455138795</c:v>
                </c:pt>
                <c:pt idx="6">
                  <c:v>64.666325014965068</c:v>
                </c:pt>
                <c:pt idx="7">
                  <c:v>49.078238382382999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47552"/>
        <c:axId val="31849088"/>
      </c:barChart>
      <c:catAx>
        <c:axId val="31847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31849088"/>
        <c:crosses val="autoZero"/>
        <c:auto val="1"/>
        <c:lblAlgn val="ctr"/>
        <c:lblOffset val="100"/>
        <c:noMultiLvlLbl val="0"/>
      </c:catAx>
      <c:valAx>
        <c:axId val="318490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3184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203092592592593"/>
          <c:y val="0.21741215277777778"/>
          <c:w val="0.13621759259259258"/>
          <c:h val="0.13202152777777779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Centro: Inversión Minera Acumulada Enero – Junio</a:t>
            </a:r>
          </a:p>
          <a:p>
            <a:pPr>
              <a:defRPr sz="1000"/>
            </a:pPr>
            <a:r>
              <a:rPr lang="en-US" sz="1000" b="0"/>
              <a:t>(Millones de US$)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874074074074077E-2"/>
          <c:y val="0.15920208333333333"/>
          <c:w val="0.89885870370370369"/>
          <c:h val="0.655864236111111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Centro!$U$72</c:f>
              <c:strCache>
                <c:ptCount val="1"/>
                <c:pt idx="0">
                  <c:v>Ene-Jun 2016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accent2">
                        <a:lumMod val="40000"/>
                        <a:lumOff val="60000"/>
                      </a:schemeClr>
                    </a:solidFill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Centro!$S$73:$T$80</c:f>
              <c:strCache>
                <c:ptCount val="8"/>
                <c:pt idx="0">
                  <c:v>PASCO</c:v>
                </c:pt>
                <c:pt idx="1">
                  <c:v>HUANCAVELICA</c:v>
                </c:pt>
                <c:pt idx="2">
                  <c:v>AYACUCHO</c:v>
                </c:pt>
                <c:pt idx="3">
                  <c:v>HUANUCO</c:v>
                </c:pt>
                <c:pt idx="4">
                  <c:v>JUNIN</c:v>
                </c:pt>
                <c:pt idx="5">
                  <c:v>ICA</c:v>
                </c:pt>
                <c:pt idx="6">
                  <c:v>ANCASH</c:v>
                </c:pt>
                <c:pt idx="7">
                  <c:v>APURIMAC</c:v>
                </c:pt>
              </c:strCache>
            </c:strRef>
          </c:cat>
          <c:val>
            <c:numRef>
              <c:f>Centro!$U$73:$U$80</c:f>
              <c:numCache>
                <c:formatCode>#,##0</c:formatCode>
                <c:ptCount val="8"/>
                <c:pt idx="0">
                  <c:v>55.511752000000001</c:v>
                </c:pt>
                <c:pt idx="1">
                  <c:v>17.911059000000002</c:v>
                </c:pt>
                <c:pt idx="2">
                  <c:v>31.775154000000001</c:v>
                </c:pt>
                <c:pt idx="3">
                  <c:v>15.127860999999999</c:v>
                </c:pt>
                <c:pt idx="4">
                  <c:v>115.472363</c:v>
                </c:pt>
                <c:pt idx="5">
                  <c:v>88.689656999999997</c:v>
                </c:pt>
                <c:pt idx="6">
                  <c:v>129.94079099999999</c:v>
                </c:pt>
                <c:pt idx="7">
                  <c:v>235.20738700000001</c:v>
                </c:pt>
              </c:numCache>
            </c:numRef>
          </c:val>
        </c:ser>
        <c:ser>
          <c:idx val="1"/>
          <c:order val="1"/>
          <c:tx>
            <c:strRef>
              <c:f>Centro!$V$72</c:f>
              <c:strCache>
                <c:ptCount val="1"/>
                <c:pt idx="0">
                  <c:v>Ene-Jun 2017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9.40740740740740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Centro!$S$73:$T$80</c:f>
              <c:strCache>
                <c:ptCount val="8"/>
                <c:pt idx="0">
                  <c:v>PASCO</c:v>
                </c:pt>
                <c:pt idx="1">
                  <c:v>HUANCAVELICA</c:v>
                </c:pt>
                <c:pt idx="2">
                  <c:v>AYACUCHO</c:v>
                </c:pt>
                <c:pt idx="3">
                  <c:v>HUANUCO</c:v>
                </c:pt>
                <c:pt idx="4">
                  <c:v>JUNIN</c:v>
                </c:pt>
                <c:pt idx="5">
                  <c:v>ICA</c:v>
                </c:pt>
                <c:pt idx="6">
                  <c:v>ANCASH</c:v>
                </c:pt>
                <c:pt idx="7">
                  <c:v>APURIMAC</c:v>
                </c:pt>
              </c:strCache>
            </c:strRef>
          </c:cat>
          <c:val>
            <c:numRef>
              <c:f>Centro!$V$73:$V$80</c:f>
              <c:numCache>
                <c:formatCode>#,##0</c:formatCode>
                <c:ptCount val="8"/>
                <c:pt idx="0">
                  <c:v>68.650645999999995</c:v>
                </c:pt>
                <c:pt idx="1">
                  <c:v>20.074223</c:v>
                </c:pt>
                <c:pt idx="2">
                  <c:v>33.577134999999998</c:v>
                </c:pt>
                <c:pt idx="3">
                  <c:v>15.821709999999999</c:v>
                </c:pt>
                <c:pt idx="4">
                  <c:v>120.385786</c:v>
                </c:pt>
                <c:pt idx="5">
                  <c:v>72.425604000000007</c:v>
                </c:pt>
                <c:pt idx="6">
                  <c:v>105.265483</c:v>
                </c:pt>
                <c:pt idx="7">
                  <c:v>67.096686000000005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11840"/>
        <c:axId val="84613376"/>
      </c:barChart>
      <c:catAx>
        <c:axId val="84611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 Narrow" panose="020B0606020202030204" pitchFamily="34" charset="0"/>
              </a:defRPr>
            </a:pPr>
            <a:endParaRPr lang="es-PE"/>
          </a:p>
        </c:txPr>
        <c:crossAx val="84613376"/>
        <c:crosses val="autoZero"/>
        <c:auto val="1"/>
        <c:lblAlgn val="ctr"/>
        <c:lblOffset val="100"/>
        <c:noMultiLvlLbl val="0"/>
      </c:catAx>
      <c:valAx>
        <c:axId val="84613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84611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09364814814815"/>
          <c:y val="0.22232256944444445"/>
          <c:w val="0.12939685185185185"/>
          <c:h val="0.13202152777777779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Centro: Cartera estimada de proyectos Mineros a junio 2017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75925925925925"/>
          <c:y val="0.23148148148148148"/>
          <c:w val="0.54716351851851852"/>
          <c:h val="0.6296296296296296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2.8222222222222135E-2"/>
                  <c:y val="0.14351851851851843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0555555555555554E-3"/>
                  <c:y val="-9.2592592592592813E-3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292592592592597E-2"/>
                  <c:y val="-1.3888888888888888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Centro!$S$91:$S$96</c:f>
              <c:strCache>
                <c:ptCount val="6"/>
                <c:pt idx="0">
                  <c:v>APURIMAC</c:v>
                </c:pt>
                <c:pt idx="1">
                  <c:v>ICA</c:v>
                </c:pt>
                <c:pt idx="2">
                  <c:v>JUNIN</c:v>
                </c:pt>
                <c:pt idx="3">
                  <c:v>ANCASH</c:v>
                </c:pt>
                <c:pt idx="4">
                  <c:v>HUANCAVELICA</c:v>
                </c:pt>
                <c:pt idx="5">
                  <c:v>HUANUCO</c:v>
                </c:pt>
              </c:strCache>
            </c:strRef>
          </c:cat>
          <c:val>
            <c:numRef>
              <c:f>Centro!$U$91:$U$96</c:f>
              <c:numCache>
                <c:formatCode>#,##0</c:formatCode>
                <c:ptCount val="6"/>
                <c:pt idx="0">
                  <c:v>10603</c:v>
                </c:pt>
                <c:pt idx="1">
                  <c:v>3040</c:v>
                </c:pt>
                <c:pt idx="2">
                  <c:v>2150</c:v>
                </c:pt>
                <c:pt idx="3">
                  <c:v>770</c:v>
                </c:pt>
                <c:pt idx="4">
                  <c:v>706</c:v>
                </c:pt>
                <c:pt idx="5">
                  <c:v>350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2484462962962968"/>
          <c:y val="0.27487277631962664"/>
          <c:w val="0.14458129629629629"/>
          <c:h val="0.3996172353455818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438150</xdr:colOff>
      <xdr:row>6</xdr:row>
      <xdr:rowOff>137223</xdr:rowOff>
    </xdr:from>
    <xdr:to>
      <xdr:col>12</xdr:col>
      <xdr:colOff>152401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375473"/>
          <a:ext cx="3000376" cy="303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234662</xdr:colOff>
      <xdr:row>0</xdr:row>
      <xdr:rowOff>88323</xdr:rowOff>
    </xdr:from>
    <xdr:to>
      <xdr:col>17</xdr:col>
      <xdr:colOff>691862</xdr:colOff>
      <xdr:row>3</xdr:row>
      <xdr:rowOff>50223</xdr:rowOff>
    </xdr:to>
    <xdr:sp macro="" textlink="">
      <xdr:nvSpPr>
        <xdr:cNvPr id="3" name="2 Flecha abajo"/>
        <xdr:cNvSpPr/>
      </xdr:nvSpPr>
      <xdr:spPr>
        <a:xfrm>
          <a:off x="12026612" y="88323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191175</xdr:colOff>
      <xdr:row>21</xdr:row>
      <xdr:rowOff>128587</xdr:rowOff>
    </xdr:from>
    <xdr:to>
      <xdr:col>22</xdr:col>
      <xdr:colOff>876300</xdr:colOff>
      <xdr:row>35</xdr:row>
      <xdr:rowOff>46312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195262</xdr:colOff>
      <xdr:row>69</xdr:row>
      <xdr:rowOff>119062</xdr:rowOff>
    </xdr:from>
    <xdr:to>
      <xdr:col>22</xdr:col>
      <xdr:colOff>880387</xdr:colOff>
      <xdr:row>84</xdr:row>
      <xdr:rowOff>141562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280987</xdr:colOff>
      <xdr:row>87</xdr:row>
      <xdr:rowOff>185737</xdr:rowOff>
    </xdr:from>
    <xdr:to>
      <xdr:col>23</xdr:col>
      <xdr:colOff>61237</xdr:colOff>
      <xdr:row>100</xdr:row>
      <xdr:rowOff>185737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0.0034</cdr:x>
      <cdr:y>0.92439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375" y="2662238"/>
          <a:ext cx="5381625" cy="217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MX" sz="750" b="0"/>
            <a:t>Fuente: INEI</a:t>
          </a:r>
          <a:r>
            <a:rPr lang="es-MX" sz="750" b="0" baseline="0"/>
            <a:t>                                                                                                                                                                  Elaboración: CIE-PERUCÁMARAS</a:t>
          </a:r>
          <a:endParaRPr lang="es-MX" sz="750" b="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0.0034</cdr:x>
      <cdr:y>0.91391</cdr:y>
    </cdr:from>
    <cdr:to>
      <cdr:x>1</cdr:x>
      <cdr:y>0.98953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375" y="2632075"/>
          <a:ext cx="5381625" cy="217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 b="0"/>
            <a:t>Fuente: MEM</a:t>
          </a:r>
          <a:r>
            <a:rPr lang="es-MX" sz="750" b="0" baseline="0"/>
            <a:t>                                                                                                                                                                  Elaboración: CIE-PERUCÁMARAS</a:t>
          </a:r>
          <a:endParaRPr lang="es-MX" sz="750" b="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0.0034</cdr:x>
      <cdr:y>0.91435</cdr:y>
    </cdr:from>
    <cdr:to>
      <cdr:x>1</cdr:x>
      <cdr:y>0.99373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375" y="2508250"/>
          <a:ext cx="5381625" cy="217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 b="0"/>
            <a:t>Fuente: MEM</a:t>
          </a:r>
          <a:r>
            <a:rPr lang="es-MX" sz="750" b="0" baseline="0"/>
            <a:t>                                                                                                                                                                  Elaboración: CIE-PERUCÁMARAS</a:t>
          </a:r>
          <a:endParaRPr lang="es-MX" sz="750" b="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lejandro\PRACTICANTES-OTED\WINDOWS\Temporary%20Internet%20Files\OLK62A1\Libro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ontero\boletin\WINDOWS\TEMP\BolMen_07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WORK\BOLETMES\1998\Bol_1298%20Complet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ol_1198%20Complet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fp.gob.pe/estadistica/financiera/2002/Febrero/wBol_02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orres\AVANCE%20ECONOMICO%20Y%20SOCIAL_Para%20actualizar%20a%20Diciembre%202014\MENSUAL\BC-JUNIO\ESTBCJUL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oletin%20Semanal\sem32_00\Boletin%20Mensual\Bol_052000%20prelimina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ol_08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G_3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obles\semanal\Mis%20documentos\Mensual\Bol_07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amander\c\WINDOWS\TEMP\1996\BOL_05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WORK\BOLETMES\1999\Bol_01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ol_0998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 xml:space="preserve"> (1)  Considera a los afiliados que han efectuado aportes durante los últimos 12 meses.</v>
          </cell>
        </row>
        <row r="39">
          <cell r="B39" t="str">
            <v xml:space="preserve"> (2)  Edad de los afiliados al mes de marzo de 2001.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28"/>
      <sheetName val="PAG_34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9"/>
      <sheetName val="PAG_30"/>
      <sheetName val="PAG_31"/>
      <sheetName val="PAG_32"/>
      <sheetName val="PAG_33"/>
      <sheetName val="PAG_35"/>
      <sheetName val="PAG_36"/>
      <sheetName val="PAG_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10"/>
      <sheetName val="PAG_15"/>
      <sheetName val="PAG_16"/>
      <sheetName val="PAG_17"/>
      <sheetName val="PAG_18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09"/>
      <sheetName val="PAG_11"/>
      <sheetName val="PAG_19"/>
      <sheetName val="PAG_37"/>
      <sheetName val="PAG_38"/>
      <sheetName val="PAG_39"/>
      <sheetName val="PAG_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10"/>
      <sheetName val="PAG_15"/>
      <sheetName val="PAG_16"/>
      <sheetName val="PAG_17"/>
      <sheetName val="PAG_18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1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7"/>
      <sheetName val="PAG30"/>
      <sheetName val="PAG31"/>
      <sheetName val="PAG32"/>
      <sheetName val="PAG33"/>
      <sheetName val="PAG34"/>
      <sheetName val="PAG35"/>
      <sheetName val="PAG36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5"/>
      <sheetName val="PAG25.1"/>
      <sheetName val="PAG27"/>
      <sheetName val="PAG28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25_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00"/>
      <sheetName val="PAG_01"/>
      <sheetName val="PAG_02"/>
      <sheetName val="Hoja1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Com y Prim"/>
      <sheetName val="PAG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CD3"/>
      <sheetName val="Ing-Egresos"/>
      <sheetName val="Concen"/>
      <sheetName val="Intru"/>
      <sheetName val="Cartera"/>
      <sheetName val="Rent 12m"/>
      <sheetName val="CD 6"/>
      <sheetName val="CD22"/>
      <sheetName val="CD 1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Intru"/>
      <sheetName val="Montos Set"/>
      <sheetName val="VC_Sh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Hoja1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D1" sqref="D1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56" t="s">
        <v>193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2:18" ht="19.5" customHeight="1" x14ac:dyDescent="0.25">
      <c r="B4" s="157" t="s">
        <v>192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2:18" ht="15" customHeight="1" x14ac:dyDescent="0.25">
      <c r="B5" s="158" t="s">
        <v>194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D8" sqref="D8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90" t="s">
        <v>51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2:16" ht="15" customHeight="1" x14ac:dyDescent="0.25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2:16" x14ac:dyDescent="0.25">
      <c r="C3" s="5" t="str">
        <f>+B6</f>
        <v>1. Aporte del Sector Minero a la Economía Regional</v>
      </c>
      <c r="D3" s="25"/>
      <c r="E3" s="25"/>
      <c r="F3" s="25"/>
      <c r="G3" s="24"/>
      <c r="H3" s="25"/>
      <c r="I3" s="25"/>
      <c r="J3" s="5" t="e">
        <f>+#REF!</f>
        <v>#REF!</v>
      </c>
      <c r="K3" s="25"/>
      <c r="M3" s="8"/>
      <c r="N3" s="8"/>
      <c r="O3" s="8"/>
      <c r="P3" s="8"/>
    </row>
    <row r="4" spans="2:16" x14ac:dyDescent="0.25">
      <c r="C4" s="5" t="e">
        <f>+#REF!</f>
        <v>#REF!</v>
      </c>
      <c r="D4" s="25"/>
      <c r="E4" s="25"/>
      <c r="F4" s="25"/>
      <c r="G4" s="24"/>
      <c r="H4" s="25"/>
      <c r="I4" s="25"/>
      <c r="J4" s="5" t="e">
        <f>+#REF!</f>
        <v>#REF!</v>
      </c>
      <c r="K4" s="25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20" t="s">
        <v>40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2:16" x14ac:dyDescent="0.25">
      <c r="B7" s="13"/>
      <c r="C7" s="12"/>
      <c r="D7" s="12"/>
      <c r="E7" s="12"/>
      <c r="F7" s="12"/>
      <c r="G7" s="12"/>
      <c r="L7" s="12"/>
      <c r="N7" s="12"/>
      <c r="P7" s="19"/>
    </row>
    <row r="9" spans="2:16" ht="27" x14ac:dyDescent="0.25">
      <c r="F9" s="56" t="s">
        <v>10</v>
      </c>
      <c r="G9" s="57" t="s">
        <v>23</v>
      </c>
      <c r="H9" s="57" t="s">
        <v>24</v>
      </c>
      <c r="I9" s="57" t="s">
        <v>25</v>
      </c>
      <c r="J9" s="57" t="s">
        <v>26</v>
      </c>
    </row>
    <row r="10" spans="2:16" x14ac:dyDescent="0.25">
      <c r="F10" s="28" t="s">
        <v>1</v>
      </c>
      <c r="G10" s="29">
        <v>5424.6710000000003</v>
      </c>
      <c r="H10" s="30">
        <v>1</v>
      </c>
      <c r="I10" s="30">
        <v>5.8394740210279128E-2</v>
      </c>
      <c r="J10" s="31">
        <v>5.8394740210279232E-2</v>
      </c>
    </row>
    <row r="11" spans="2:16" x14ac:dyDescent="0.25">
      <c r="F11" s="35" t="s">
        <v>31</v>
      </c>
      <c r="G11" s="36">
        <v>1041.425</v>
      </c>
      <c r="H11" s="37">
        <v>0.19197938455622471</v>
      </c>
      <c r="I11" s="37">
        <v>4.5945576782855602E-2</v>
      </c>
      <c r="J11" s="36">
        <v>0.89255890689775941</v>
      </c>
    </row>
    <row r="12" spans="2:16" x14ac:dyDescent="0.25">
      <c r="F12" s="35" t="s">
        <v>35</v>
      </c>
      <c r="G12" s="36">
        <v>872.04300000000001</v>
      </c>
      <c r="H12" s="37">
        <v>0.16075500246927418</v>
      </c>
      <c r="I12" s="37">
        <v>-5.2156021338480962E-2</v>
      </c>
      <c r="J12" s="36">
        <v>-0.93622399605414253</v>
      </c>
    </row>
    <row r="13" spans="2:16" x14ac:dyDescent="0.25">
      <c r="F13" s="35" t="s">
        <v>34</v>
      </c>
      <c r="G13" s="36">
        <v>655.92899999999997</v>
      </c>
      <c r="H13" s="37">
        <v>0.12091590439309591</v>
      </c>
      <c r="I13" s="37">
        <v>1.9422409827301035E-2</v>
      </c>
      <c r="J13" s="36">
        <v>0.24382601393536707</v>
      </c>
    </row>
    <row r="14" spans="2:16" x14ac:dyDescent="0.25">
      <c r="F14" s="35" t="s">
        <v>37</v>
      </c>
      <c r="G14" s="36">
        <v>575.08399999999995</v>
      </c>
      <c r="H14" s="37">
        <v>0.1060126964381803</v>
      </c>
      <c r="I14" s="37">
        <v>6.561824498761748E-3</v>
      </c>
      <c r="J14" s="36">
        <v>7.3145853104241404E-2</v>
      </c>
    </row>
    <row r="15" spans="2:16" x14ac:dyDescent="0.25">
      <c r="F15" s="35" t="s">
        <v>30</v>
      </c>
      <c r="G15" s="36">
        <v>539.88900000000001</v>
      </c>
      <c r="H15" s="37">
        <v>9.9524745371654802E-2</v>
      </c>
      <c r="I15" s="37">
        <v>7.7050907103214605E-2</v>
      </c>
      <c r="J15" s="36">
        <v>0.75356422631237152</v>
      </c>
    </row>
    <row r="16" spans="2:16" x14ac:dyDescent="0.25">
      <c r="F16" s="32" t="s">
        <v>27</v>
      </c>
      <c r="G16" s="33">
        <v>515.97799999999995</v>
      </c>
      <c r="H16" s="34">
        <v>9.5116920454715134E-2</v>
      </c>
      <c r="I16" s="34">
        <v>9.7358570820927248E-2</v>
      </c>
      <c r="J16" s="33">
        <v>0.89316374057239889</v>
      </c>
    </row>
    <row r="17" spans="6:10" x14ac:dyDescent="0.25">
      <c r="F17" s="35" t="s">
        <v>36</v>
      </c>
      <c r="G17" s="36">
        <v>340.64800000000002</v>
      </c>
      <c r="H17" s="37">
        <v>6.2796066342087842E-2</v>
      </c>
      <c r="I17" s="37">
        <v>-2.2611446312459371E-3</v>
      </c>
      <c r="J17" s="36">
        <v>-1.5062309574946069E-2</v>
      </c>
    </row>
    <row r="18" spans="6:10" x14ac:dyDescent="0.25">
      <c r="F18" s="35" t="s">
        <v>32</v>
      </c>
      <c r="G18" s="36">
        <v>336.22800000000001</v>
      </c>
      <c r="H18" s="37">
        <v>6.1981270384876795E-2</v>
      </c>
      <c r="I18" s="37">
        <v>4.7119570972101954E-2</v>
      </c>
      <c r="J18" s="36">
        <v>0.29519785475250976</v>
      </c>
    </row>
    <row r="19" spans="6:10" x14ac:dyDescent="0.25">
      <c r="F19" s="35" t="s">
        <v>29</v>
      </c>
      <c r="G19" s="36">
        <v>201.566</v>
      </c>
      <c r="H19" s="37">
        <v>3.7157276450498107E-2</v>
      </c>
      <c r="I19" s="37">
        <v>8.3740611104838436E-2</v>
      </c>
      <c r="J19" s="36">
        <v>0.30388014459817203</v>
      </c>
    </row>
    <row r="20" spans="6:10" x14ac:dyDescent="0.25">
      <c r="F20" s="35" t="s">
        <v>28</v>
      </c>
      <c r="G20" s="36">
        <v>199.71199999999999</v>
      </c>
      <c r="H20" s="37">
        <v>3.6815504571613651E-2</v>
      </c>
      <c r="I20" s="37">
        <v>5.2099502487562193</v>
      </c>
      <c r="J20" s="36">
        <v>3.2690674791468961</v>
      </c>
    </row>
    <row r="21" spans="6:10" x14ac:dyDescent="0.25">
      <c r="F21" s="35" t="s">
        <v>33</v>
      </c>
      <c r="G21" s="36">
        <v>145.51400000000001</v>
      </c>
      <c r="H21" s="37">
        <v>2.6824483918010879E-2</v>
      </c>
      <c r="I21" s="37">
        <v>2.3211661381167703E-2</v>
      </c>
      <c r="J21" s="36">
        <v>6.4405030967484192E-2</v>
      </c>
    </row>
    <row r="22" spans="6:10" x14ac:dyDescent="0.25">
      <c r="F22" s="35" t="s">
        <v>38</v>
      </c>
      <c r="G22" s="36">
        <v>0.65500000000000003</v>
      </c>
      <c r="H22" s="37">
        <v>1.207446497677002E-4</v>
      </c>
      <c r="I22" s="37">
        <v>0.18018018018018012</v>
      </c>
      <c r="J22" s="36">
        <v>1.951076369811697E-3</v>
      </c>
    </row>
  </sheetData>
  <mergeCells count="1">
    <mergeCell ref="B1:P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D9" sqref="D9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90" t="s">
        <v>52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2:16" ht="15" customHeight="1" x14ac:dyDescent="0.25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2:16" x14ac:dyDescent="0.25">
      <c r="C3" s="5" t="str">
        <f>+B6</f>
        <v>1. Aporte del Sector Minero a la Economía Regional</v>
      </c>
      <c r="D3" s="25"/>
      <c r="E3" s="25"/>
      <c r="F3" s="25"/>
      <c r="G3" s="24"/>
      <c r="H3" s="25"/>
      <c r="I3" s="25"/>
      <c r="J3" s="5" t="e">
        <f>+#REF!</f>
        <v>#REF!</v>
      </c>
      <c r="K3" s="25"/>
      <c r="M3" s="8"/>
      <c r="N3" s="8"/>
      <c r="O3" s="8"/>
      <c r="P3" s="8"/>
    </row>
    <row r="4" spans="2:16" x14ac:dyDescent="0.25">
      <c r="C4" s="5" t="e">
        <f>+#REF!</f>
        <v>#REF!</v>
      </c>
      <c r="D4" s="25"/>
      <c r="E4" s="25"/>
      <c r="F4" s="25"/>
      <c r="G4" s="24"/>
      <c r="H4" s="25"/>
      <c r="I4" s="25"/>
      <c r="J4" s="5" t="e">
        <f>+#REF!</f>
        <v>#REF!</v>
      </c>
      <c r="K4" s="25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20" t="s">
        <v>40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2:16" x14ac:dyDescent="0.25">
      <c r="B7" s="13"/>
      <c r="C7" s="12"/>
      <c r="D7" s="12"/>
      <c r="E7" s="12"/>
      <c r="F7" s="12"/>
      <c r="G7" s="12"/>
      <c r="L7" s="12"/>
      <c r="N7" s="12"/>
      <c r="P7" s="19"/>
    </row>
    <row r="9" spans="2:16" ht="27" x14ac:dyDescent="0.25">
      <c r="F9" s="56" t="s">
        <v>11</v>
      </c>
      <c r="G9" s="57" t="s">
        <v>23</v>
      </c>
      <c r="H9" s="57" t="s">
        <v>24</v>
      </c>
      <c r="I9" s="57" t="s">
        <v>25</v>
      </c>
      <c r="J9" s="57" t="s">
        <v>26</v>
      </c>
    </row>
    <row r="10" spans="2:16" x14ac:dyDescent="0.25">
      <c r="F10" s="28" t="s">
        <v>1</v>
      </c>
      <c r="G10" s="29">
        <v>15254.16</v>
      </c>
      <c r="H10" s="30">
        <v>1</v>
      </c>
      <c r="I10" s="30">
        <v>5.1107253871873759E-4</v>
      </c>
      <c r="J10" s="31">
        <v>5.110725387187454E-4</v>
      </c>
    </row>
    <row r="11" spans="2:16" x14ac:dyDescent="0.25">
      <c r="F11" s="35" t="s">
        <v>36</v>
      </c>
      <c r="G11" s="36">
        <v>2965.6689999999999</v>
      </c>
      <c r="H11" s="37">
        <v>0.19441706393534616</v>
      </c>
      <c r="I11" s="37">
        <v>-2.5843005915231698E-2</v>
      </c>
      <c r="J11" s="36">
        <v>-0.51602453777844093</v>
      </c>
    </row>
    <row r="12" spans="2:16" x14ac:dyDescent="0.25">
      <c r="F12" s="32" t="s">
        <v>27</v>
      </c>
      <c r="G12" s="33">
        <v>2443.078</v>
      </c>
      <c r="H12" s="34">
        <v>0.16015814702350048</v>
      </c>
      <c r="I12" s="34">
        <v>1.1701488433304208E-2</v>
      </c>
      <c r="J12" s="33">
        <v>0.18533594361621142</v>
      </c>
    </row>
    <row r="13" spans="2:16" x14ac:dyDescent="0.25">
      <c r="F13" s="35" t="s">
        <v>31</v>
      </c>
      <c r="G13" s="36">
        <v>2253.9119999999998</v>
      </c>
      <c r="H13" s="37">
        <v>0.14775720196982331</v>
      </c>
      <c r="I13" s="37">
        <v>3.454999449197671E-2</v>
      </c>
      <c r="J13" s="36">
        <v>0.49370446784440819</v>
      </c>
    </row>
    <row r="14" spans="2:16" x14ac:dyDescent="0.25">
      <c r="F14" s="35" t="s">
        <v>35</v>
      </c>
      <c r="G14" s="36">
        <v>2000.672</v>
      </c>
      <c r="H14" s="37">
        <v>0.13115582896731121</v>
      </c>
      <c r="I14" s="37">
        <v>2.3165900743284951E-2</v>
      </c>
      <c r="J14" s="36">
        <v>0.29710682570432556</v>
      </c>
    </row>
    <row r="15" spans="2:16" x14ac:dyDescent="0.25">
      <c r="F15" s="35" t="s">
        <v>37</v>
      </c>
      <c r="G15" s="36">
        <v>1667.46</v>
      </c>
      <c r="H15" s="37">
        <v>0.10931182051322394</v>
      </c>
      <c r="I15" s="37">
        <v>-6.045358501197351E-2</v>
      </c>
      <c r="J15" s="36">
        <v>-0.70370858161104333</v>
      </c>
    </row>
    <row r="16" spans="2:16" x14ac:dyDescent="0.25">
      <c r="F16" s="35" t="s">
        <v>34</v>
      </c>
      <c r="G16" s="36">
        <v>1454.8920000000001</v>
      </c>
      <c r="H16" s="37">
        <v>9.5376736575465318E-2</v>
      </c>
      <c r="I16" s="37">
        <v>1.6999482025733759E-2</v>
      </c>
      <c r="J16" s="36">
        <v>0.15950684123589315</v>
      </c>
    </row>
    <row r="17" spans="6:10" x14ac:dyDescent="0.25">
      <c r="F17" s="35" t="s">
        <v>32</v>
      </c>
      <c r="G17" s="36">
        <v>969.37699999999995</v>
      </c>
      <c r="H17" s="37">
        <v>6.3548369756184539E-2</v>
      </c>
      <c r="I17" s="37">
        <v>3.3491726219477824E-2</v>
      </c>
      <c r="J17" s="36">
        <v>0.20604251451886821</v>
      </c>
    </row>
    <row r="18" spans="6:10" x14ac:dyDescent="0.25">
      <c r="F18" s="35" t="s">
        <v>30</v>
      </c>
      <c r="G18" s="36">
        <v>509.41399999999999</v>
      </c>
      <c r="H18" s="37">
        <v>3.3395086979551805E-2</v>
      </c>
      <c r="I18" s="37">
        <v>3.7536864745083331E-2</v>
      </c>
      <c r="J18" s="36">
        <v>0.1208812485701512</v>
      </c>
    </row>
    <row r="19" spans="6:10" x14ac:dyDescent="0.25">
      <c r="F19" s="35" t="s">
        <v>29</v>
      </c>
      <c r="G19" s="36">
        <v>420.33199999999999</v>
      </c>
      <c r="H19" s="37">
        <v>2.755523739098056E-2</v>
      </c>
      <c r="I19" s="37">
        <v>0.11327351124577545</v>
      </c>
      <c r="J19" s="36">
        <v>0.2805127096499308</v>
      </c>
    </row>
    <row r="20" spans="6:10" x14ac:dyDescent="0.25">
      <c r="F20" s="35" t="s">
        <v>28</v>
      </c>
      <c r="G20" s="36">
        <v>251.054</v>
      </c>
      <c r="H20" s="37">
        <v>1.6458067831988128E-2</v>
      </c>
      <c r="I20" s="37">
        <v>0.39971342711068747</v>
      </c>
      <c r="J20" s="36">
        <v>0.47023002461963403</v>
      </c>
    </row>
    <row r="21" spans="6:10" x14ac:dyDescent="0.25">
      <c r="F21" s="35" t="s">
        <v>33</v>
      </c>
      <c r="G21" s="36">
        <v>238.29400000000001</v>
      </c>
      <c r="H21" s="37">
        <v>1.5621574704867393E-2</v>
      </c>
      <c r="I21" s="37">
        <v>2.6067860833620449E-2</v>
      </c>
      <c r="J21" s="36">
        <v>3.9707817625811027E-2</v>
      </c>
    </row>
    <row r="22" spans="6:10" x14ac:dyDescent="0.25">
      <c r="F22" s="35" t="s">
        <v>38</v>
      </c>
      <c r="G22" s="36">
        <v>80.006</v>
      </c>
      <c r="H22" s="37">
        <v>5.24486435175716E-3</v>
      </c>
      <c r="I22" s="37">
        <v>-0.65177537714250899</v>
      </c>
      <c r="J22" s="36">
        <v>-0.98218802012387474</v>
      </c>
    </row>
  </sheetData>
  <mergeCells count="1">
    <mergeCell ref="B1:P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D9" sqref="D9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90" t="s">
        <v>53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2:16" ht="15" customHeight="1" x14ac:dyDescent="0.25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2:16" x14ac:dyDescent="0.25">
      <c r="C3" s="5" t="str">
        <f>+B6</f>
        <v>1. Aporte del Sector Minero a la Economía Regional</v>
      </c>
      <c r="D3" s="25"/>
      <c r="E3" s="25"/>
      <c r="F3" s="25"/>
      <c r="G3" s="24"/>
      <c r="H3" s="25"/>
      <c r="I3" s="25"/>
      <c r="J3" s="5" t="e">
        <f>+#REF!</f>
        <v>#REF!</v>
      </c>
      <c r="K3" s="25"/>
      <c r="M3" s="8"/>
      <c r="N3" s="8"/>
      <c r="O3" s="8"/>
      <c r="P3" s="8"/>
    </row>
    <row r="4" spans="2:16" x14ac:dyDescent="0.25">
      <c r="C4" s="5" t="e">
        <f>+#REF!</f>
        <v>#REF!</v>
      </c>
      <c r="D4" s="25"/>
      <c r="E4" s="25"/>
      <c r="F4" s="25"/>
      <c r="G4" s="24"/>
      <c r="H4" s="25"/>
      <c r="I4" s="25"/>
      <c r="J4" s="5" t="e">
        <f>+#REF!</f>
        <v>#REF!</v>
      </c>
      <c r="K4" s="25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20" t="s">
        <v>40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2:16" x14ac:dyDescent="0.25">
      <c r="B7" s="13"/>
      <c r="C7" s="12"/>
      <c r="D7" s="12"/>
      <c r="E7" s="12"/>
      <c r="F7" s="12"/>
      <c r="G7" s="12"/>
      <c r="L7" s="12"/>
      <c r="N7" s="12"/>
      <c r="P7" s="19"/>
    </row>
    <row r="9" spans="2:16" ht="27" x14ac:dyDescent="0.25">
      <c r="F9" s="56" t="s">
        <v>12</v>
      </c>
      <c r="G9" s="57" t="s">
        <v>23</v>
      </c>
      <c r="H9" s="57" t="s">
        <v>24</v>
      </c>
      <c r="I9" s="57" t="s">
        <v>25</v>
      </c>
      <c r="J9" s="57" t="s">
        <v>26</v>
      </c>
    </row>
    <row r="10" spans="2:16" x14ac:dyDescent="0.25">
      <c r="F10" s="28" t="s">
        <v>1</v>
      </c>
      <c r="G10" s="29">
        <v>14294.929</v>
      </c>
      <c r="H10" s="30">
        <v>0.99999999999999978</v>
      </c>
      <c r="I10" s="30">
        <v>-1.1691481664694581E-2</v>
      </c>
      <c r="J10" s="31">
        <v>-1.1691481664694543E-2</v>
      </c>
    </row>
    <row r="11" spans="2:16" x14ac:dyDescent="0.25">
      <c r="F11" s="32" t="s">
        <v>27</v>
      </c>
      <c r="G11" s="33">
        <v>4232.6940000000004</v>
      </c>
      <c r="H11" s="34">
        <v>0.29609758817270099</v>
      </c>
      <c r="I11" s="34">
        <v>-8.3692641409565782E-2</v>
      </c>
      <c r="J11" s="33">
        <v>-2.6728433663220543</v>
      </c>
    </row>
    <row r="12" spans="2:16" x14ac:dyDescent="0.25">
      <c r="F12" s="35" t="s">
        <v>31</v>
      </c>
      <c r="G12" s="36">
        <v>2489.0259999999998</v>
      </c>
      <c r="H12" s="37">
        <v>0.17411950769395218</v>
      </c>
      <c r="I12" s="37">
        <v>4.7270141541982946E-2</v>
      </c>
      <c r="J12" s="36">
        <v>0.77672654967994759</v>
      </c>
    </row>
    <row r="13" spans="2:16" x14ac:dyDescent="0.25">
      <c r="F13" s="35" t="s">
        <v>34</v>
      </c>
      <c r="G13" s="36">
        <v>1681.0740000000001</v>
      </c>
      <c r="H13" s="37">
        <v>0.11759932490745495</v>
      </c>
      <c r="I13" s="37">
        <v>1.7000277681486597E-2</v>
      </c>
      <c r="J13" s="36">
        <v>0.19428188607121002</v>
      </c>
    </row>
    <row r="14" spans="2:16" x14ac:dyDescent="0.25">
      <c r="F14" s="35" t="s">
        <v>35</v>
      </c>
      <c r="G14" s="36">
        <v>1255.212</v>
      </c>
      <c r="H14" s="37">
        <v>8.7808201076059911E-2</v>
      </c>
      <c r="I14" s="37">
        <v>4.7744016347054385E-2</v>
      </c>
      <c r="J14" s="36">
        <v>0.39544981742646512</v>
      </c>
    </row>
    <row r="15" spans="2:16" x14ac:dyDescent="0.25">
      <c r="F15" s="35" t="s">
        <v>37</v>
      </c>
      <c r="G15" s="36">
        <v>922.45399999999995</v>
      </c>
      <c r="H15" s="37">
        <v>6.4530156113402168E-2</v>
      </c>
      <c r="I15" s="37">
        <v>-4.8047859007051552E-2</v>
      </c>
      <c r="J15" s="36">
        <v>-0.32189496222872832</v>
      </c>
    </row>
    <row r="16" spans="2:16" x14ac:dyDescent="0.25">
      <c r="F16" s="35" t="s">
        <v>36</v>
      </c>
      <c r="G16" s="36">
        <v>889.63599999999997</v>
      </c>
      <c r="H16" s="37">
        <v>6.2234376959829599E-2</v>
      </c>
      <c r="I16" s="37">
        <v>-4.3105822018001283E-2</v>
      </c>
      <c r="J16" s="36">
        <v>-0.27707344458168143</v>
      </c>
    </row>
    <row r="17" spans="6:10" x14ac:dyDescent="0.25">
      <c r="F17" s="35" t="s">
        <v>32</v>
      </c>
      <c r="G17" s="36">
        <v>878.89700000000005</v>
      </c>
      <c r="H17" s="37">
        <v>6.148313153566555E-2</v>
      </c>
      <c r="I17" s="37">
        <v>3.6228628964274812E-2</v>
      </c>
      <c r="J17" s="36">
        <v>0.2124441761928812</v>
      </c>
    </row>
    <row r="18" spans="6:10" x14ac:dyDescent="0.25">
      <c r="F18" s="35" t="s">
        <v>30</v>
      </c>
      <c r="G18" s="36">
        <v>831.96299999999997</v>
      </c>
      <c r="H18" s="37">
        <v>5.8199869338280731E-2</v>
      </c>
      <c r="I18" s="37">
        <v>6.7252741050136233E-2</v>
      </c>
      <c r="J18" s="36">
        <v>0.36245764062379582</v>
      </c>
    </row>
    <row r="19" spans="6:10" x14ac:dyDescent="0.25">
      <c r="F19" s="35" t="s">
        <v>29</v>
      </c>
      <c r="G19" s="36">
        <v>491.23200000000003</v>
      </c>
      <c r="H19" s="37">
        <v>3.4364074141256667E-2</v>
      </c>
      <c r="I19" s="37">
        <v>0.12296230594614621</v>
      </c>
      <c r="J19" s="36">
        <v>0.37188101383880801</v>
      </c>
    </row>
    <row r="20" spans="6:10" x14ac:dyDescent="0.25">
      <c r="F20" s="35" t="s">
        <v>28</v>
      </c>
      <c r="G20" s="36">
        <v>318.755</v>
      </c>
      <c r="H20" s="37">
        <v>2.229846681994713E-2</v>
      </c>
      <c r="I20" s="37">
        <v>-0.12247207096095714</v>
      </c>
      <c r="J20" s="36">
        <v>-0.30756977565388904</v>
      </c>
    </row>
    <row r="21" spans="6:10" x14ac:dyDescent="0.25">
      <c r="F21" s="35" t="s">
        <v>33</v>
      </c>
      <c r="G21" s="36">
        <v>295.411</v>
      </c>
      <c r="H21" s="37">
        <v>2.0665440171126419E-2</v>
      </c>
      <c r="I21" s="37">
        <v>4.519578116099443E-2</v>
      </c>
      <c r="J21" s="36">
        <v>8.8315604877891848E-2</v>
      </c>
    </row>
    <row r="22" spans="6:10" x14ac:dyDescent="0.25">
      <c r="F22" s="35" t="s">
        <v>38</v>
      </c>
      <c r="G22" s="36">
        <v>8.5749999999999993</v>
      </c>
      <c r="H22" s="37">
        <v>5.9986307032374906E-4</v>
      </c>
      <c r="I22" s="37">
        <v>0.17144808743169393</v>
      </c>
      <c r="J22" s="36">
        <v>8.676693605899042E-3</v>
      </c>
    </row>
  </sheetData>
  <mergeCells count="1">
    <mergeCell ref="B1:P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L12" sqref="L1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90" t="s">
        <v>54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2:16" ht="15" customHeight="1" x14ac:dyDescent="0.25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2:16" x14ac:dyDescent="0.25">
      <c r="C3" s="5" t="str">
        <f>+B6</f>
        <v>1. Aporte del Sector Minero a la Economía Regional</v>
      </c>
      <c r="D3" s="25"/>
      <c r="E3" s="25"/>
      <c r="F3" s="25"/>
      <c r="G3" s="24"/>
      <c r="H3" s="25"/>
      <c r="I3" s="25"/>
      <c r="J3" s="5" t="e">
        <f>+#REF!</f>
        <v>#REF!</v>
      </c>
      <c r="K3" s="25"/>
      <c r="M3" s="8"/>
      <c r="N3" s="8"/>
      <c r="O3" s="8"/>
      <c r="P3" s="8"/>
    </row>
    <row r="4" spans="2:16" x14ac:dyDescent="0.25">
      <c r="C4" s="5" t="e">
        <f>+#REF!</f>
        <v>#REF!</v>
      </c>
      <c r="D4" s="25"/>
      <c r="E4" s="25"/>
      <c r="F4" s="25"/>
      <c r="G4" s="24"/>
      <c r="H4" s="25"/>
      <c r="I4" s="25"/>
      <c r="J4" s="5" t="e">
        <f>+#REF!</f>
        <v>#REF!</v>
      </c>
      <c r="K4" s="25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20" t="s">
        <v>40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2:16" x14ac:dyDescent="0.25">
      <c r="B7" s="13"/>
      <c r="C7" s="12"/>
      <c r="D7" s="12"/>
      <c r="E7" s="12"/>
      <c r="F7" s="12"/>
      <c r="G7" s="12"/>
      <c r="L7" s="12"/>
      <c r="N7" s="12"/>
      <c r="P7" s="19"/>
    </row>
    <row r="9" spans="2:16" ht="27" x14ac:dyDescent="0.25">
      <c r="F9" s="56" t="s">
        <v>13</v>
      </c>
      <c r="G9" s="57" t="s">
        <v>23</v>
      </c>
      <c r="H9" s="57" t="s">
        <v>24</v>
      </c>
      <c r="I9" s="57" t="s">
        <v>25</v>
      </c>
      <c r="J9" s="57" t="s">
        <v>26</v>
      </c>
    </row>
    <row r="10" spans="2:16" x14ac:dyDescent="0.25">
      <c r="F10" s="28" t="s">
        <v>1</v>
      </c>
      <c r="G10" s="29">
        <v>5344.3729999999996</v>
      </c>
      <c r="H10" s="30">
        <v>1.0000000000000002</v>
      </c>
      <c r="I10" s="30">
        <v>2.4921261662124383E-2</v>
      </c>
      <c r="J10" s="31">
        <v>2.4921261662124453E-2</v>
      </c>
    </row>
    <row r="11" spans="2:16" x14ac:dyDescent="0.25">
      <c r="F11" s="32" t="s">
        <v>27</v>
      </c>
      <c r="G11" s="33">
        <v>3277.7629999999999</v>
      </c>
      <c r="H11" s="34">
        <v>0.61331104696472349</v>
      </c>
      <c r="I11" s="34">
        <v>3.5784551347723292E-2</v>
      </c>
      <c r="J11" s="33">
        <v>2.171688027611109</v>
      </c>
    </row>
    <row r="12" spans="2:16" x14ac:dyDescent="0.25">
      <c r="F12" s="35" t="s">
        <v>31</v>
      </c>
      <c r="G12" s="36">
        <v>527.79399999999998</v>
      </c>
      <c r="H12" s="37">
        <v>9.8756954276956341E-2</v>
      </c>
      <c r="I12" s="37">
        <v>3.3528370460882861E-2</v>
      </c>
      <c r="J12" s="36">
        <v>0.32835847801377016</v>
      </c>
    </row>
    <row r="13" spans="2:16" x14ac:dyDescent="0.25">
      <c r="F13" s="35" t="s">
        <v>35</v>
      </c>
      <c r="G13" s="36">
        <v>366.81700000000001</v>
      </c>
      <c r="H13" s="37">
        <v>6.8636115031641687E-2</v>
      </c>
      <c r="I13" s="37">
        <v>3.1517762486326317E-2</v>
      </c>
      <c r="J13" s="36">
        <v>0.21494228604008567</v>
      </c>
    </row>
    <row r="14" spans="2:16" x14ac:dyDescent="0.25">
      <c r="F14" s="35" t="s">
        <v>37</v>
      </c>
      <c r="G14" s="36">
        <v>326.42200000000003</v>
      </c>
      <c r="H14" s="37">
        <v>6.1077697982532285E-2</v>
      </c>
      <c r="I14" s="37">
        <v>-7.1184472981086322E-2</v>
      </c>
      <c r="J14" s="36">
        <v>-0.47976545055895914</v>
      </c>
    </row>
    <row r="15" spans="2:16" x14ac:dyDescent="0.25">
      <c r="F15" s="35" t="s">
        <v>34</v>
      </c>
      <c r="G15" s="36">
        <v>252.732</v>
      </c>
      <c r="H15" s="37">
        <v>4.7289363972162872E-2</v>
      </c>
      <c r="I15" s="37">
        <v>1.6518853695324243E-2</v>
      </c>
      <c r="J15" s="36">
        <v>7.8762309847129591E-2</v>
      </c>
    </row>
    <row r="16" spans="2:16" x14ac:dyDescent="0.25">
      <c r="F16" s="35" t="s">
        <v>30</v>
      </c>
      <c r="G16" s="36">
        <v>209.911</v>
      </c>
      <c r="H16" s="37">
        <v>3.9277011540923508E-2</v>
      </c>
      <c r="I16" s="37">
        <v>6.3179647178593701E-2</v>
      </c>
      <c r="J16" s="36">
        <v>0.23922109886367107</v>
      </c>
    </row>
    <row r="17" spans="6:10" x14ac:dyDescent="0.25">
      <c r="F17" s="35" t="s">
        <v>32</v>
      </c>
      <c r="G17" s="36">
        <v>110.128</v>
      </c>
      <c r="H17" s="37">
        <v>2.0606346151363312E-2</v>
      </c>
      <c r="I17" s="37">
        <v>3.5728728756971195E-2</v>
      </c>
      <c r="J17" s="36">
        <v>7.2855616048026595E-2</v>
      </c>
    </row>
    <row r="18" spans="6:10" x14ac:dyDescent="0.25">
      <c r="F18" s="35" t="s">
        <v>36</v>
      </c>
      <c r="G18" s="36">
        <v>97.704999999999998</v>
      </c>
      <c r="H18" s="37">
        <v>1.8281845223003707E-2</v>
      </c>
      <c r="I18" s="37">
        <v>-1.2292637559264463E-2</v>
      </c>
      <c r="J18" s="36">
        <v>-2.3319933960094914E-2</v>
      </c>
    </row>
    <row r="19" spans="6:10" x14ac:dyDescent="0.25">
      <c r="F19" s="35" t="s">
        <v>28</v>
      </c>
      <c r="G19" s="36">
        <v>60.942999999999998</v>
      </c>
      <c r="H19" s="37">
        <v>1.1403208570958652E-2</v>
      </c>
      <c r="I19" s="37">
        <v>-0.16895531343324288</v>
      </c>
      <c r="J19" s="36">
        <v>-0.23761018237300657</v>
      </c>
    </row>
    <row r="20" spans="6:10" x14ac:dyDescent="0.25">
      <c r="F20" s="35" t="s">
        <v>29</v>
      </c>
      <c r="G20" s="36">
        <v>57.929000000000002</v>
      </c>
      <c r="H20" s="37">
        <v>1.0839250928032156E-2</v>
      </c>
      <c r="I20" s="37">
        <v>0.11053812089028625</v>
      </c>
      <c r="J20" s="36">
        <v>0.11057791053775273</v>
      </c>
    </row>
    <row r="21" spans="6:10" x14ac:dyDescent="0.25">
      <c r="F21" s="35" t="s">
        <v>33</v>
      </c>
      <c r="G21" s="36">
        <v>55.966000000000001</v>
      </c>
      <c r="H21" s="37">
        <v>1.0471948720645059E-2</v>
      </c>
      <c r="I21" s="37">
        <v>1.4814411866035604E-2</v>
      </c>
      <c r="J21" s="36">
        <v>1.5668080629438724E-2</v>
      </c>
    </row>
    <row r="22" spans="6:10" x14ac:dyDescent="0.25">
      <c r="F22" s="35" t="s">
        <v>38</v>
      </c>
      <c r="G22" s="36">
        <v>0.26300000000000001</v>
      </c>
      <c r="H22" s="37">
        <v>4.9210637056956915E-5</v>
      </c>
      <c r="I22" s="37">
        <v>0.17410714285714279</v>
      </c>
      <c r="J22" s="36">
        <v>7.479255135227807E-4</v>
      </c>
    </row>
  </sheetData>
  <mergeCells count="1">
    <mergeCell ref="B1:P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J21" sqref="J21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59" t="s">
        <v>0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2:15" x14ac:dyDescent="0.25"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2:15" x14ac:dyDescent="0.25"/>
    <row r="11" spans="2:15" x14ac:dyDescent="0.25">
      <c r="G11" s="9"/>
    </row>
    <row r="12" spans="2:15" x14ac:dyDescent="0.25">
      <c r="F12" s="9" t="s">
        <v>5</v>
      </c>
      <c r="G12" s="9"/>
      <c r="J12" s="2">
        <v>2</v>
      </c>
    </row>
    <row r="13" spans="2:15" x14ac:dyDescent="0.25">
      <c r="G13" s="9" t="s">
        <v>6</v>
      </c>
      <c r="J13" s="2">
        <v>3</v>
      </c>
    </row>
    <row r="14" spans="2:15" x14ac:dyDescent="0.25">
      <c r="G14" s="9" t="s">
        <v>7</v>
      </c>
      <c r="J14" s="2">
        <v>4</v>
      </c>
    </row>
    <row r="15" spans="2:15" x14ac:dyDescent="0.25">
      <c r="G15" s="9" t="s">
        <v>8</v>
      </c>
      <c r="J15" s="2">
        <v>5</v>
      </c>
    </row>
    <row r="16" spans="2:15" x14ac:dyDescent="0.25">
      <c r="G16" s="9" t="s">
        <v>9</v>
      </c>
      <c r="J16" s="2">
        <v>6</v>
      </c>
    </row>
    <row r="17" spans="7:10" x14ac:dyDescent="0.25">
      <c r="G17" s="9" t="s">
        <v>10</v>
      </c>
      <c r="J17" s="2">
        <v>7</v>
      </c>
    </row>
    <row r="18" spans="7:10" x14ac:dyDescent="0.25">
      <c r="G18" s="18" t="s">
        <v>11</v>
      </c>
      <c r="J18" s="2">
        <v>8</v>
      </c>
    </row>
    <row r="19" spans="7:10" x14ac:dyDescent="0.25">
      <c r="G19" s="9" t="s">
        <v>12</v>
      </c>
      <c r="J19" s="2">
        <v>9</v>
      </c>
    </row>
    <row r="20" spans="7:10" x14ac:dyDescent="0.25">
      <c r="G20" s="9" t="s">
        <v>13</v>
      </c>
      <c r="J20" s="2">
        <v>10</v>
      </c>
    </row>
    <row r="21" spans="7:10" x14ac:dyDescent="0.25">
      <c r="G21" s="9"/>
    </row>
    <row r="22" spans="7:10" x14ac:dyDescent="0.25">
      <c r="G22" s="9"/>
    </row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Áncash'!A1" display="Áncash"/>
    <hyperlink ref="G14" location="'Apurímac'!A1" display="Apurímac"/>
    <hyperlink ref="G15" location="'Ayacucho'!A1" display="Ayacucho"/>
    <hyperlink ref="G16" location="'Huancavelica'!A1" display="Huancavelica"/>
    <hyperlink ref="G17" location="'Huánuco'!A1" display="Huánuco"/>
    <hyperlink ref="G18" location="'Ica'!A1" display="Ica"/>
    <hyperlink ref="G19" location="'Junín'!A1" display="Junín"/>
    <hyperlink ref="G20" location="'Pasco'!A1" display="Pasco"/>
    <hyperlink ref="F12" location="'Centro'!A1" display="Centro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70C0"/>
  </sheetPr>
  <dimension ref="A1:X103"/>
  <sheetViews>
    <sheetView zoomScaleNormal="100" workbookViewId="0">
      <selection activeCell="D15" sqref="D1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10" customWidth="1"/>
    <col min="18" max="18" width="14" style="10" customWidth="1"/>
    <col min="19" max="19" width="16.7109375" style="10" customWidth="1"/>
    <col min="20" max="20" width="13.85546875" style="10" customWidth="1"/>
    <col min="21" max="21" width="13.28515625" style="10" customWidth="1"/>
    <col min="22" max="22" width="12.85546875" style="10" customWidth="1"/>
    <col min="23" max="23" width="13.5703125" style="10" customWidth="1"/>
    <col min="24" max="24" width="1.7109375" style="10" customWidth="1"/>
    <col min="25" max="16384" width="11.42578125" style="3" hidden="1"/>
  </cols>
  <sheetData>
    <row r="1" spans="2:23" x14ac:dyDescent="0.25">
      <c r="B1" s="172" t="s">
        <v>189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1"/>
    </row>
    <row r="2" spans="2:23" x14ac:dyDescent="0.25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1"/>
    </row>
    <row r="3" spans="2:23" x14ac:dyDescent="0.25">
      <c r="B3" s="5" t="str">
        <f>+B6</f>
        <v>1. Aporte del Sector Minero a la Economía Regional</v>
      </c>
      <c r="C3" s="6"/>
      <c r="D3" s="6"/>
      <c r="E3" s="6"/>
      <c r="F3" s="6"/>
      <c r="G3" s="6"/>
      <c r="H3" s="5"/>
      <c r="I3" s="7" t="str">
        <f>+B69</f>
        <v>3. Inversión Minera Ene-Jun 2017 / 2016</v>
      </c>
      <c r="J3" s="7"/>
      <c r="K3" s="7"/>
      <c r="L3" s="7"/>
      <c r="M3" s="5"/>
      <c r="N3" s="8"/>
      <c r="O3" s="8"/>
      <c r="P3" s="8"/>
    </row>
    <row r="4" spans="2:23" x14ac:dyDescent="0.25">
      <c r="B4" s="5" t="str">
        <f>+B40</f>
        <v>2. Producción Minero Metálica</v>
      </c>
      <c r="C4" s="6"/>
      <c r="D4" s="6"/>
      <c r="E4" s="6"/>
      <c r="F4" s="6"/>
      <c r="G4" s="6"/>
      <c r="H4" s="5"/>
      <c r="I4" s="7" t="str">
        <f>+B87</f>
        <v>4. Cartera de Proyectos Mineros : Macro Región Centro</v>
      </c>
      <c r="J4" s="7"/>
      <c r="K4" s="7"/>
      <c r="L4" s="7"/>
      <c r="M4" s="5"/>
      <c r="N4" s="8"/>
      <c r="O4" s="8"/>
      <c r="P4" s="8"/>
      <c r="R4" s="23"/>
      <c r="S4" s="23"/>
      <c r="T4" s="23"/>
      <c r="U4" s="23"/>
      <c r="V4" s="23"/>
      <c r="W4" s="23"/>
    </row>
    <row r="5" spans="2:23" x14ac:dyDescent="0.25">
      <c r="B5" s="5"/>
      <c r="R5" s="23"/>
      <c r="S5" s="23"/>
      <c r="T5" s="23"/>
      <c r="U5" s="23"/>
      <c r="V5" s="23"/>
      <c r="W5" s="23"/>
    </row>
    <row r="6" spans="2:23" x14ac:dyDescent="0.25">
      <c r="B6" s="20" t="s">
        <v>40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R6" s="23"/>
      <c r="S6" s="23"/>
      <c r="T6" s="23"/>
      <c r="U6" s="23"/>
      <c r="V6" s="23"/>
      <c r="W6" s="23"/>
    </row>
    <row r="7" spans="2:23" x14ac:dyDescent="0.25"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9"/>
    </row>
    <row r="8" spans="2:23" x14ac:dyDescent="0.25">
      <c r="B8" s="13"/>
      <c r="C8" s="12"/>
      <c r="D8" s="12"/>
      <c r="E8" s="12"/>
      <c r="F8" s="173" t="s">
        <v>190</v>
      </c>
      <c r="G8" s="173"/>
      <c r="H8" s="173"/>
      <c r="I8" s="173"/>
      <c r="J8" s="173"/>
      <c r="K8" s="173"/>
      <c r="L8" s="173"/>
      <c r="M8" s="12"/>
      <c r="N8" s="12"/>
      <c r="O8" s="12"/>
      <c r="P8" s="19"/>
    </row>
    <row r="9" spans="2:23" ht="38.25" x14ac:dyDescent="0.25">
      <c r="B9" s="13"/>
      <c r="C9" s="12"/>
      <c r="D9" s="12"/>
      <c r="E9" s="12"/>
      <c r="F9" s="174" t="s">
        <v>21</v>
      </c>
      <c r="G9" s="175"/>
      <c r="H9" s="176"/>
      <c r="I9" s="41" t="s">
        <v>44</v>
      </c>
      <c r="J9" s="41" t="s">
        <v>24</v>
      </c>
      <c r="K9" s="41" t="s">
        <v>25</v>
      </c>
      <c r="L9" s="41" t="s">
        <v>26</v>
      </c>
      <c r="M9" s="38"/>
      <c r="N9" s="38"/>
      <c r="O9" s="38"/>
      <c r="P9" s="39"/>
      <c r="Q9" s="26"/>
      <c r="R9" s="26"/>
      <c r="S9" s="26"/>
      <c r="T9" s="26"/>
      <c r="U9" s="26"/>
      <c r="V9" s="26"/>
    </row>
    <row r="10" spans="2:23" x14ac:dyDescent="0.25">
      <c r="B10" s="13"/>
      <c r="C10" s="12"/>
      <c r="D10" s="40"/>
      <c r="E10" s="40"/>
      <c r="F10" s="166" t="s">
        <v>39</v>
      </c>
      <c r="G10" s="167"/>
      <c r="H10" s="168"/>
      <c r="I10" s="49">
        <v>25367.5</v>
      </c>
      <c r="J10" s="50">
        <v>0.34309072025991444</v>
      </c>
      <c r="K10" s="50">
        <v>0.19568432783663403</v>
      </c>
      <c r="L10" s="49">
        <v>6.0332993943384787</v>
      </c>
      <c r="M10" s="38"/>
      <c r="N10" s="38"/>
      <c r="O10" s="38"/>
      <c r="P10" s="39"/>
      <c r="Q10" s="26"/>
      <c r="R10" s="26"/>
      <c r="S10" s="26"/>
      <c r="T10" s="26"/>
      <c r="U10" s="26"/>
      <c r="V10" s="26"/>
    </row>
    <row r="11" spans="2:23" x14ac:dyDescent="0.25">
      <c r="B11" s="13"/>
      <c r="C11" s="12"/>
      <c r="D11" s="40"/>
      <c r="E11" s="40"/>
      <c r="F11" s="169" t="s">
        <v>28</v>
      </c>
      <c r="G11" s="170"/>
      <c r="H11" s="171"/>
      <c r="I11" s="51">
        <v>2184.078</v>
      </c>
      <c r="J11" s="52">
        <v>2.9539248807483334E-2</v>
      </c>
      <c r="K11" s="52">
        <v>0.13270068934614798</v>
      </c>
      <c r="L11" s="51">
        <v>0.3718466373640924</v>
      </c>
      <c r="M11" s="38"/>
      <c r="N11" s="38"/>
      <c r="O11" s="38"/>
      <c r="P11" s="39"/>
      <c r="Q11" s="26"/>
      <c r="R11" s="26"/>
      <c r="S11" s="26"/>
      <c r="T11" s="26"/>
      <c r="U11" s="26"/>
      <c r="V11" s="26"/>
    </row>
    <row r="12" spans="2:23" x14ac:dyDescent="0.25">
      <c r="B12" s="13"/>
      <c r="C12" s="12"/>
      <c r="D12" s="40"/>
      <c r="E12" s="40"/>
      <c r="F12" s="169" t="s">
        <v>29</v>
      </c>
      <c r="G12" s="170"/>
      <c r="H12" s="171"/>
      <c r="I12" s="51">
        <v>1900.1579999999999</v>
      </c>
      <c r="J12" s="52">
        <v>2.5699283604124906E-2</v>
      </c>
      <c r="K12" s="52">
        <v>0.1115454227440722</v>
      </c>
      <c r="L12" s="51">
        <v>0.27710984390416626</v>
      </c>
      <c r="M12" s="38"/>
      <c r="N12" s="38"/>
      <c r="O12" s="38"/>
      <c r="P12" s="39"/>
      <c r="Q12" s="26"/>
      <c r="R12" s="26"/>
      <c r="S12" s="26"/>
      <c r="T12" s="26"/>
      <c r="U12" s="26"/>
      <c r="V12" s="26"/>
    </row>
    <row r="13" spans="2:23" x14ac:dyDescent="0.25">
      <c r="B13" s="13"/>
      <c r="C13" s="12"/>
      <c r="D13" s="40"/>
      <c r="E13" s="40"/>
      <c r="F13" s="169" t="s">
        <v>30</v>
      </c>
      <c r="G13" s="170"/>
      <c r="H13" s="171"/>
      <c r="I13" s="51">
        <v>4008.107</v>
      </c>
      <c r="J13" s="52">
        <v>5.420890184325633E-2</v>
      </c>
      <c r="K13" s="52">
        <v>6.6448220904274935E-2</v>
      </c>
      <c r="L13" s="51">
        <v>0.36292809615434274</v>
      </c>
      <c r="M13" s="38"/>
      <c r="N13" s="38"/>
      <c r="O13" s="38"/>
      <c r="P13" s="39"/>
      <c r="Q13" s="26"/>
      <c r="R13" s="26"/>
      <c r="S13" s="26"/>
      <c r="T13" s="26"/>
      <c r="U13" s="26"/>
      <c r="V13" s="26"/>
    </row>
    <row r="14" spans="2:23" x14ac:dyDescent="0.25">
      <c r="B14" s="13"/>
      <c r="C14" s="12"/>
      <c r="D14" s="40"/>
      <c r="E14" s="40"/>
      <c r="F14" s="169" t="s">
        <v>31</v>
      </c>
      <c r="G14" s="170"/>
      <c r="H14" s="171"/>
      <c r="I14" s="51">
        <v>10920.415999999999</v>
      </c>
      <c r="J14" s="52">
        <v>0.14769659568258181</v>
      </c>
      <c r="K14" s="52">
        <v>3.9660489522439946E-2</v>
      </c>
      <c r="L14" s="51">
        <v>0.60540138943228117</v>
      </c>
      <c r="M14" s="38"/>
      <c r="N14" s="38"/>
      <c r="O14" s="38"/>
      <c r="P14" s="39"/>
      <c r="Q14" s="26"/>
      <c r="R14" s="26"/>
      <c r="S14" s="26"/>
      <c r="T14" s="26"/>
      <c r="U14" s="26"/>
      <c r="V14" s="26"/>
    </row>
    <row r="15" spans="2:23" x14ac:dyDescent="0.25">
      <c r="B15" s="13"/>
      <c r="C15" s="12"/>
      <c r="D15" s="40"/>
      <c r="E15" s="40"/>
      <c r="F15" s="169" t="s">
        <v>32</v>
      </c>
      <c r="G15" s="170"/>
      <c r="H15" s="171"/>
      <c r="I15" s="51">
        <v>3247.2220000000002</v>
      </c>
      <c r="J15" s="52">
        <v>4.3918073709425048E-2</v>
      </c>
      <c r="K15" s="52">
        <v>3.314754705479217E-2</v>
      </c>
      <c r="L15" s="51">
        <v>0.15140448059255948</v>
      </c>
      <c r="M15" s="38"/>
      <c r="N15" s="38"/>
      <c r="O15" s="38"/>
      <c r="P15" s="39"/>
      <c r="Q15" s="26"/>
      <c r="R15" s="26"/>
      <c r="S15" s="26"/>
      <c r="T15" s="26"/>
      <c r="U15" s="26"/>
      <c r="V15" s="26"/>
    </row>
    <row r="16" spans="2:23" x14ac:dyDescent="0.25">
      <c r="B16" s="13"/>
      <c r="C16" s="12"/>
      <c r="D16" s="40"/>
      <c r="E16" s="40"/>
      <c r="F16" s="169" t="s">
        <v>33</v>
      </c>
      <c r="G16" s="170"/>
      <c r="H16" s="171"/>
      <c r="I16" s="51">
        <v>1374.3920000000001</v>
      </c>
      <c r="J16" s="52">
        <v>1.8588396223493224E-2</v>
      </c>
      <c r="K16" s="52">
        <v>3.220554107742335E-2</v>
      </c>
      <c r="L16" s="51">
        <v>6.2317888896280989E-2</v>
      </c>
      <c r="M16" s="38"/>
      <c r="N16" s="38"/>
      <c r="O16" s="38"/>
      <c r="P16" s="39"/>
      <c r="Q16" s="26"/>
      <c r="R16" s="26"/>
      <c r="S16" s="26"/>
      <c r="T16" s="26"/>
      <c r="U16" s="26"/>
      <c r="V16" s="26"/>
    </row>
    <row r="17" spans="2:23" x14ac:dyDescent="0.25">
      <c r="B17" s="13"/>
      <c r="C17" s="12"/>
      <c r="D17" s="40"/>
      <c r="E17" s="40"/>
      <c r="F17" s="169" t="s">
        <v>34</v>
      </c>
      <c r="G17" s="170"/>
      <c r="H17" s="171"/>
      <c r="I17" s="51">
        <v>6087.2730000000001</v>
      </c>
      <c r="J17" s="52">
        <v>8.2329235359760736E-2</v>
      </c>
      <c r="K17" s="52">
        <v>1.6516355794492954E-2</v>
      </c>
      <c r="L17" s="51">
        <v>0.14373427356876073</v>
      </c>
      <c r="M17" s="12"/>
      <c r="N17" s="12"/>
      <c r="O17" s="12"/>
      <c r="P17" s="14"/>
    </row>
    <row r="18" spans="2:23" x14ac:dyDescent="0.25">
      <c r="B18" s="13"/>
      <c r="C18" s="12"/>
      <c r="D18" s="40"/>
      <c r="E18" s="40"/>
      <c r="F18" s="169" t="s">
        <v>35</v>
      </c>
      <c r="G18" s="170"/>
      <c r="H18" s="171"/>
      <c r="I18" s="51">
        <v>6437.826</v>
      </c>
      <c r="J18" s="52">
        <v>8.7070399497309714E-2</v>
      </c>
      <c r="K18" s="52">
        <v>4.7258349336603001E-3</v>
      </c>
      <c r="L18" s="51">
        <v>4.4005596606228964E-2</v>
      </c>
      <c r="M18" s="12"/>
      <c r="N18" s="12"/>
      <c r="O18" s="12"/>
      <c r="P18" s="14"/>
    </row>
    <row r="19" spans="2:23" x14ac:dyDescent="0.25">
      <c r="B19" s="13"/>
      <c r="C19" s="12"/>
      <c r="D19" s="40"/>
      <c r="E19" s="40"/>
      <c r="F19" s="169" t="s">
        <v>36</v>
      </c>
      <c r="G19" s="170"/>
      <c r="H19" s="171"/>
      <c r="I19" s="51">
        <v>6337.5079999999998</v>
      </c>
      <c r="J19" s="52">
        <v>8.5713617202048689E-2</v>
      </c>
      <c r="K19" s="52">
        <v>-1.1858096223943404E-3</v>
      </c>
      <c r="L19" s="51">
        <v>-1.0934186746318245E-2</v>
      </c>
      <c r="M19" s="12"/>
      <c r="N19" s="12"/>
      <c r="O19" s="12"/>
      <c r="P19" s="14"/>
    </row>
    <row r="20" spans="2:23" x14ac:dyDescent="0.25">
      <c r="B20" s="13"/>
      <c r="C20" s="12"/>
      <c r="D20" s="40"/>
      <c r="E20" s="40"/>
      <c r="F20" s="169" t="s">
        <v>37</v>
      </c>
      <c r="G20" s="170"/>
      <c r="H20" s="171"/>
      <c r="I20" s="51">
        <v>5734.4949999999999</v>
      </c>
      <c r="J20" s="52">
        <v>7.7557978510963951E-2</v>
      </c>
      <c r="K20" s="52">
        <v>-5.3395506047164698E-2</v>
      </c>
      <c r="L20" s="51">
        <v>-0.47007702265524548</v>
      </c>
      <c r="M20" s="12"/>
      <c r="N20" s="12"/>
      <c r="O20" s="12"/>
      <c r="P20" s="14"/>
      <c r="V20" s="26"/>
      <c r="W20" s="26"/>
    </row>
    <row r="21" spans="2:23" x14ac:dyDescent="0.25">
      <c r="B21" s="13"/>
      <c r="C21" s="12"/>
      <c r="D21" s="40"/>
      <c r="E21" s="40"/>
      <c r="F21" s="169" t="s">
        <v>38</v>
      </c>
      <c r="G21" s="170"/>
      <c r="H21" s="171"/>
      <c r="I21" s="51">
        <v>339.19499999999999</v>
      </c>
      <c r="J21" s="52">
        <v>4.5875492996377918E-3</v>
      </c>
      <c r="K21" s="52">
        <v>-0.19714499415365239</v>
      </c>
      <c r="L21" s="51">
        <v>-0.12104191231892501</v>
      </c>
      <c r="M21" s="12"/>
      <c r="N21" s="12"/>
      <c r="O21" s="12"/>
      <c r="P21" s="14"/>
      <c r="V21" s="26"/>
      <c r="W21" s="26"/>
    </row>
    <row r="22" spans="2:23" x14ac:dyDescent="0.25">
      <c r="B22" s="13"/>
      <c r="C22" s="12"/>
      <c r="D22" s="40"/>
      <c r="E22" s="40"/>
      <c r="F22" s="163" t="s">
        <v>45</v>
      </c>
      <c r="G22" s="164"/>
      <c r="H22" s="165"/>
      <c r="I22" s="53">
        <v>73938.17</v>
      </c>
      <c r="J22" s="54">
        <v>1</v>
      </c>
      <c r="K22" s="55">
        <v>7.449994479136704E-2</v>
      </c>
      <c r="L22" s="54"/>
      <c r="M22" s="12"/>
      <c r="N22" s="12"/>
      <c r="O22" s="12"/>
      <c r="P22" s="14"/>
      <c r="V22" s="26"/>
      <c r="W22" s="26"/>
    </row>
    <row r="23" spans="2:23" x14ac:dyDescent="0.25">
      <c r="B23" s="13"/>
      <c r="C23" s="12"/>
      <c r="D23" s="40"/>
      <c r="E23" s="40"/>
      <c r="F23" s="177" t="s">
        <v>191</v>
      </c>
      <c r="G23" s="177"/>
      <c r="H23" s="177"/>
      <c r="I23" s="177"/>
      <c r="J23" s="177"/>
      <c r="K23" s="177"/>
      <c r="L23" s="177"/>
      <c r="M23" s="12"/>
      <c r="N23" s="12"/>
      <c r="O23" s="12"/>
      <c r="P23" s="14"/>
      <c r="V23" s="26"/>
      <c r="W23" s="26"/>
    </row>
    <row r="24" spans="2:23" x14ac:dyDescent="0.25">
      <c r="B24" s="13"/>
      <c r="C24" s="12"/>
      <c r="D24" s="40"/>
      <c r="E24" s="40"/>
      <c r="F24" s="42"/>
      <c r="G24" s="42"/>
      <c r="H24" s="42"/>
      <c r="I24" s="42"/>
      <c r="J24" s="42"/>
      <c r="K24" s="42"/>
      <c r="L24" s="42"/>
      <c r="M24" s="12"/>
      <c r="N24" s="12"/>
      <c r="O24" s="12"/>
      <c r="P24" s="14"/>
      <c r="V24" s="26"/>
      <c r="W24" s="26"/>
    </row>
    <row r="25" spans="2:23" x14ac:dyDescent="0.25">
      <c r="B25" s="13"/>
      <c r="C25" s="12"/>
      <c r="D25" s="40"/>
      <c r="E25" s="40"/>
      <c r="F25" s="173" t="s">
        <v>46</v>
      </c>
      <c r="G25" s="173"/>
      <c r="H25" s="173"/>
      <c r="I25" s="173"/>
      <c r="J25" s="173"/>
      <c r="K25" s="173"/>
      <c r="L25" s="173"/>
      <c r="M25" s="12"/>
      <c r="N25" s="12"/>
      <c r="O25" s="12"/>
      <c r="P25" s="14"/>
      <c r="S25" s="26">
        <v>2016</v>
      </c>
      <c r="T25" s="26"/>
      <c r="U25" s="26"/>
      <c r="V25" s="26"/>
      <c r="W25" s="26"/>
    </row>
    <row r="26" spans="2:23" ht="38.25" x14ac:dyDescent="0.25">
      <c r="B26" s="13"/>
      <c r="C26" s="12"/>
      <c r="D26" s="40"/>
      <c r="E26" s="40"/>
      <c r="F26" s="174" t="s">
        <v>21</v>
      </c>
      <c r="G26" s="176"/>
      <c r="H26" s="41" t="s">
        <v>23</v>
      </c>
      <c r="I26" s="41" t="s">
        <v>24</v>
      </c>
      <c r="J26" s="41" t="s">
        <v>25</v>
      </c>
      <c r="K26" s="41" t="s">
        <v>26</v>
      </c>
      <c r="L26" s="41" t="s">
        <v>41</v>
      </c>
      <c r="M26" s="12"/>
      <c r="N26" s="12"/>
      <c r="O26" s="12"/>
      <c r="P26" s="14"/>
      <c r="S26" s="26"/>
      <c r="T26" s="26"/>
      <c r="U26" s="26"/>
      <c r="V26" s="26" t="s">
        <v>188</v>
      </c>
      <c r="W26" s="26" t="s">
        <v>187</v>
      </c>
    </row>
    <row r="27" spans="2:23" x14ac:dyDescent="0.25">
      <c r="B27" s="13"/>
      <c r="C27" s="12"/>
      <c r="D27" s="40"/>
      <c r="E27" s="40"/>
      <c r="F27" s="161" t="s">
        <v>7</v>
      </c>
      <c r="G27" s="162"/>
      <c r="H27" s="43">
        <v>4249.76</v>
      </c>
      <c r="I27" s="44">
        <v>0.6321636554391532</v>
      </c>
      <c r="J27" s="44">
        <v>13.70520455229639</v>
      </c>
      <c r="K27" s="43">
        <v>149.40930565216667</v>
      </c>
      <c r="L27" s="45">
        <v>1</v>
      </c>
      <c r="M27" s="12"/>
      <c r="N27" s="12"/>
      <c r="O27" s="12"/>
      <c r="P27" s="14"/>
      <c r="S27" s="26" t="s">
        <v>7</v>
      </c>
      <c r="T27" s="26"/>
      <c r="U27" s="154">
        <v>4249.76</v>
      </c>
      <c r="V27" s="154">
        <f>+H27*I27</f>
        <v>2686.5438163390959</v>
      </c>
      <c r="W27" s="154">
        <f>+U27-V27</f>
        <v>1563.2161836609043</v>
      </c>
    </row>
    <row r="28" spans="2:23" x14ac:dyDescent="0.25">
      <c r="B28" s="13"/>
      <c r="C28" s="12"/>
      <c r="D28" s="40"/>
      <c r="E28" s="40"/>
      <c r="F28" s="161" t="s">
        <v>13</v>
      </c>
      <c r="G28" s="162"/>
      <c r="H28" s="43">
        <v>3277.7629999999999</v>
      </c>
      <c r="I28" s="44">
        <v>0.61331104696472349</v>
      </c>
      <c r="J28" s="44">
        <v>3.5784551347723292E-2</v>
      </c>
      <c r="K28" s="43">
        <v>2.171688027611109</v>
      </c>
      <c r="L28" s="45">
        <v>1</v>
      </c>
      <c r="M28" s="12"/>
      <c r="N28" s="12"/>
      <c r="O28" s="12"/>
      <c r="P28" s="14"/>
      <c r="S28" s="26" t="s">
        <v>13</v>
      </c>
      <c r="T28" s="26"/>
      <c r="U28" s="154">
        <v>3277.7629999999999</v>
      </c>
      <c r="V28" s="154">
        <f t="shared" ref="V28:V34" si="0">+H28*I28</f>
        <v>2010.288257232233</v>
      </c>
      <c r="W28" s="154">
        <f t="shared" ref="W28:W34" si="1">+U28-V28</f>
        <v>1267.4747427677669</v>
      </c>
    </row>
    <row r="29" spans="2:23" x14ac:dyDescent="0.25">
      <c r="B29" s="13"/>
      <c r="C29" s="12"/>
      <c r="D29" s="40"/>
      <c r="E29" s="40"/>
      <c r="F29" s="161" t="s">
        <v>42</v>
      </c>
      <c r="G29" s="162"/>
      <c r="H29" s="43">
        <v>8846.5689999999995</v>
      </c>
      <c r="I29" s="44">
        <v>0.4811723118646708</v>
      </c>
      <c r="J29" s="44">
        <v>5.628530525350528E-2</v>
      </c>
      <c r="K29" s="43">
        <v>2.6839240578831514</v>
      </c>
      <c r="L29" s="45">
        <v>1</v>
      </c>
      <c r="M29" s="12"/>
      <c r="N29" s="12"/>
      <c r="O29" s="12"/>
      <c r="P29" s="14"/>
      <c r="S29" s="26" t="s">
        <v>42</v>
      </c>
      <c r="T29" s="26"/>
      <c r="U29" s="154">
        <v>8846.5689999999995</v>
      </c>
      <c r="V29" s="154">
        <f t="shared" si="0"/>
        <v>4256.7240578003284</v>
      </c>
      <c r="W29" s="154">
        <f t="shared" si="1"/>
        <v>4589.8449421996711</v>
      </c>
    </row>
    <row r="30" spans="2:23" x14ac:dyDescent="0.25">
      <c r="B30" s="13"/>
      <c r="C30" s="12"/>
      <c r="D30" s="40"/>
      <c r="E30" s="40"/>
      <c r="F30" s="161" t="s">
        <v>12</v>
      </c>
      <c r="G30" s="162"/>
      <c r="H30" s="43">
        <v>4232.6940000000004</v>
      </c>
      <c r="I30" s="44">
        <v>0.29609758817270099</v>
      </c>
      <c r="J30" s="44">
        <v>-8.3692641409565782E-2</v>
      </c>
      <c r="K30" s="43">
        <v>-2.6728433663220543</v>
      </c>
      <c r="L30" s="45">
        <v>1</v>
      </c>
      <c r="M30" s="12"/>
      <c r="N30" s="12"/>
      <c r="O30" s="12"/>
      <c r="P30" s="14"/>
      <c r="S30" s="26" t="s">
        <v>12</v>
      </c>
      <c r="T30" s="26"/>
      <c r="U30" s="154">
        <v>4232.6940000000004</v>
      </c>
      <c r="V30" s="154">
        <f t="shared" si="0"/>
        <v>1253.2904848730625</v>
      </c>
      <c r="W30" s="154">
        <f t="shared" si="1"/>
        <v>2979.4035151269381</v>
      </c>
    </row>
    <row r="31" spans="2:23" x14ac:dyDescent="0.25">
      <c r="B31" s="13"/>
      <c r="C31" s="12"/>
      <c r="D31" s="40"/>
      <c r="E31" s="40"/>
      <c r="F31" s="161" t="s">
        <v>8</v>
      </c>
      <c r="G31" s="162"/>
      <c r="H31" s="43">
        <v>1345.163</v>
      </c>
      <c r="I31" s="44">
        <v>0.25430729227124288</v>
      </c>
      <c r="J31" s="44">
        <v>1.3448222084768258E-2</v>
      </c>
      <c r="K31" s="43">
        <v>0.33772431705899469</v>
      </c>
      <c r="L31" s="45">
        <v>1</v>
      </c>
      <c r="M31" s="12"/>
      <c r="N31" s="12"/>
      <c r="O31" s="12"/>
      <c r="P31" s="14"/>
      <c r="S31" s="26" t="s">
        <v>8</v>
      </c>
      <c r="T31" s="26"/>
      <c r="U31" s="154">
        <v>1345.163</v>
      </c>
      <c r="V31" s="154">
        <f t="shared" si="0"/>
        <v>342.08476019346188</v>
      </c>
      <c r="W31" s="154">
        <f t="shared" si="1"/>
        <v>1003.0782398065381</v>
      </c>
    </row>
    <row r="32" spans="2:23" x14ac:dyDescent="0.25">
      <c r="B32" s="13"/>
      <c r="C32" s="12"/>
      <c r="D32" s="40"/>
      <c r="E32" s="40"/>
      <c r="F32" s="161" t="s">
        <v>11</v>
      </c>
      <c r="G32" s="162"/>
      <c r="H32" s="43">
        <v>2443.078</v>
      </c>
      <c r="I32" s="44">
        <v>0.16015814702350048</v>
      </c>
      <c r="J32" s="44">
        <v>1.1701488433304208E-2</v>
      </c>
      <c r="K32" s="43">
        <v>0.18533594361621142</v>
      </c>
      <c r="L32" s="45">
        <v>2</v>
      </c>
      <c r="M32" s="12"/>
      <c r="N32" s="12"/>
      <c r="O32" s="12"/>
      <c r="P32" s="14"/>
      <c r="S32" s="26" t="s">
        <v>11</v>
      </c>
      <c r="T32" s="26"/>
      <c r="U32" s="154">
        <v>2443.078</v>
      </c>
      <c r="V32" s="154">
        <f t="shared" si="0"/>
        <v>391.2788455138795</v>
      </c>
      <c r="W32" s="154">
        <f t="shared" si="1"/>
        <v>2051.7991544861206</v>
      </c>
    </row>
    <row r="33" spans="2:23" x14ac:dyDescent="0.25">
      <c r="B33" s="13"/>
      <c r="C33" s="12"/>
      <c r="D33" s="40"/>
      <c r="E33" s="40"/>
      <c r="F33" s="161" t="s">
        <v>9</v>
      </c>
      <c r="G33" s="162"/>
      <c r="H33" s="43">
        <v>456.495</v>
      </c>
      <c r="I33" s="44">
        <v>0.14165834240235942</v>
      </c>
      <c r="J33" s="44">
        <v>-0.17832444750038701</v>
      </c>
      <c r="K33" s="43">
        <v>-3.0377036945732754</v>
      </c>
      <c r="L33" s="45">
        <v>3</v>
      </c>
      <c r="M33" s="12"/>
      <c r="N33" s="12"/>
      <c r="O33" s="12"/>
      <c r="P33" s="14"/>
      <c r="S33" s="26" t="s">
        <v>9</v>
      </c>
      <c r="T33" s="26"/>
      <c r="U33" s="154">
        <v>456.495</v>
      </c>
      <c r="V33" s="154">
        <f t="shared" si="0"/>
        <v>64.666325014965068</v>
      </c>
      <c r="W33" s="154">
        <f t="shared" si="1"/>
        <v>391.82867498503492</v>
      </c>
    </row>
    <row r="34" spans="2:23" x14ac:dyDescent="0.25">
      <c r="B34" s="13"/>
      <c r="C34" s="12"/>
      <c r="D34" s="40"/>
      <c r="E34" s="40"/>
      <c r="F34" s="161" t="s">
        <v>10</v>
      </c>
      <c r="G34" s="162"/>
      <c r="H34" s="43">
        <v>515.97799999999995</v>
      </c>
      <c r="I34" s="44">
        <v>9.5116920454715134E-2</v>
      </c>
      <c r="J34" s="44">
        <v>9.7358570820927248E-2</v>
      </c>
      <c r="K34" s="43">
        <v>0.89316374057239889</v>
      </c>
      <c r="L34" s="45">
        <v>6</v>
      </c>
      <c r="M34" s="12"/>
      <c r="N34" s="12"/>
      <c r="O34" s="12"/>
      <c r="P34" s="14"/>
      <c r="S34" s="26" t="s">
        <v>10</v>
      </c>
      <c r="T34" s="26"/>
      <c r="U34" s="154">
        <v>515.97799999999995</v>
      </c>
      <c r="V34" s="154">
        <f t="shared" si="0"/>
        <v>49.078238382382999</v>
      </c>
      <c r="W34" s="154">
        <f t="shared" si="1"/>
        <v>466.89976161761695</v>
      </c>
    </row>
    <row r="35" spans="2:23" x14ac:dyDescent="0.25">
      <c r="B35" s="13"/>
      <c r="C35" s="12"/>
      <c r="D35" s="40"/>
      <c r="E35" s="40"/>
      <c r="F35" s="178" t="s">
        <v>43</v>
      </c>
      <c r="G35" s="179"/>
      <c r="H35" s="46">
        <v>25367.5</v>
      </c>
      <c r="I35" s="47">
        <v>0.34309072025991444</v>
      </c>
      <c r="J35" s="47">
        <v>0.19568432783663403</v>
      </c>
      <c r="K35" s="46">
        <v>6.0332993943384787</v>
      </c>
      <c r="L35" s="48">
        <v>1</v>
      </c>
      <c r="M35" s="12"/>
      <c r="N35" s="12"/>
      <c r="O35" s="12"/>
      <c r="P35" s="14"/>
      <c r="S35" s="26"/>
      <c r="T35" s="26"/>
      <c r="U35" s="26"/>
      <c r="V35" s="26"/>
      <c r="W35" s="26"/>
    </row>
    <row r="36" spans="2:23" x14ac:dyDescent="0.25">
      <c r="B36" s="13"/>
      <c r="C36" s="12"/>
      <c r="D36" s="40"/>
      <c r="E36" s="40"/>
      <c r="F36" s="177" t="s">
        <v>191</v>
      </c>
      <c r="G36" s="177"/>
      <c r="H36" s="177"/>
      <c r="I36" s="177"/>
      <c r="J36" s="177"/>
      <c r="K36" s="177"/>
      <c r="L36" s="177"/>
      <c r="M36" s="12"/>
      <c r="N36" s="12"/>
      <c r="O36" s="12"/>
      <c r="P36" s="14"/>
      <c r="S36" s="26"/>
      <c r="T36" s="26"/>
      <c r="U36" s="26"/>
      <c r="V36" s="26"/>
      <c r="W36" s="26"/>
    </row>
    <row r="37" spans="2:23" x14ac:dyDescent="0.25">
      <c r="B37" s="13"/>
      <c r="C37" s="12"/>
      <c r="D37" s="40"/>
      <c r="E37" s="40"/>
      <c r="F37" s="42"/>
      <c r="G37" s="42"/>
      <c r="H37" s="42"/>
      <c r="I37" s="42"/>
      <c r="J37" s="42"/>
      <c r="K37" s="42"/>
      <c r="L37" s="42"/>
      <c r="M37" s="12"/>
      <c r="N37" s="12"/>
      <c r="O37" s="12"/>
      <c r="P37" s="14"/>
    </row>
    <row r="38" spans="2:23" x14ac:dyDescent="0.25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/>
    </row>
    <row r="39" spans="2:23" x14ac:dyDescent="0.25">
      <c r="F39" s="3"/>
      <c r="G39" s="3"/>
      <c r="H39" s="3"/>
      <c r="I39" s="3"/>
      <c r="J39" s="3"/>
      <c r="K39" s="3"/>
      <c r="L39" s="3"/>
    </row>
    <row r="40" spans="2:23" x14ac:dyDescent="0.25">
      <c r="B40" s="20" t="s">
        <v>175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</row>
    <row r="41" spans="2:23" x14ac:dyDescent="0.25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9"/>
    </row>
    <row r="42" spans="2:23" x14ac:dyDescent="0.25">
      <c r="B42" s="13"/>
      <c r="C42" s="12"/>
      <c r="D42" s="12"/>
      <c r="E42" s="180" t="s">
        <v>55</v>
      </c>
      <c r="F42" s="180"/>
      <c r="G42" s="180"/>
      <c r="H42" s="180"/>
      <c r="I42" s="180"/>
      <c r="J42" s="180"/>
      <c r="K42" s="180"/>
      <c r="L42" s="180"/>
      <c r="M42" s="12"/>
      <c r="N42" s="12"/>
      <c r="O42" s="12"/>
      <c r="P42" s="14"/>
    </row>
    <row r="43" spans="2:23" x14ac:dyDescent="0.25">
      <c r="B43" s="13"/>
      <c r="C43" s="12"/>
      <c r="D43" s="12"/>
      <c r="E43" s="160" t="s">
        <v>56</v>
      </c>
      <c r="F43" s="160"/>
      <c r="G43" s="160"/>
      <c r="H43" s="160"/>
      <c r="I43" s="160"/>
      <c r="J43" s="160"/>
      <c r="K43" s="160"/>
      <c r="L43" s="160"/>
      <c r="M43" s="12"/>
      <c r="N43" s="12"/>
      <c r="O43" s="12"/>
      <c r="P43" s="14"/>
    </row>
    <row r="44" spans="2:23" ht="18" x14ac:dyDescent="0.25">
      <c r="B44" s="13"/>
      <c r="C44" s="12"/>
      <c r="D44" s="12"/>
      <c r="E44" s="58" t="s">
        <v>57</v>
      </c>
      <c r="F44" s="27" t="s">
        <v>58</v>
      </c>
      <c r="G44" s="27" t="s">
        <v>59</v>
      </c>
      <c r="H44" s="27" t="s">
        <v>60</v>
      </c>
      <c r="I44" s="27" t="s">
        <v>61</v>
      </c>
      <c r="J44" s="27" t="s">
        <v>62</v>
      </c>
      <c r="K44" s="27" t="s">
        <v>63</v>
      </c>
      <c r="L44" s="27" t="s">
        <v>64</v>
      </c>
      <c r="M44" s="12"/>
      <c r="N44" s="12"/>
      <c r="O44" s="12"/>
      <c r="P44" s="14"/>
    </row>
    <row r="45" spans="2:23" x14ac:dyDescent="0.25">
      <c r="B45" s="13"/>
      <c r="C45" s="12"/>
      <c r="D45" s="12"/>
      <c r="E45" s="59">
        <v>2007</v>
      </c>
      <c r="F45" s="60">
        <v>389010.65916298598</v>
      </c>
      <c r="G45" s="61">
        <v>23.214631275394996</v>
      </c>
      <c r="H45" s="60">
        <v>2405.950701189</v>
      </c>
      <c r="I45" s="60">
        <v>266586.14858700003</v>
      </c>
      <c r="J45" s="60">
        <v>1118586.0482399999</v>
      </c>
      <c r="K45" s="60">
        <v>5103597.2635999992</v>
      </c>
      <c r="L45" s="60">
        <v>6382.2542000000003</v>
      </c>
      <c r="M45" s="12"/>
      <c r="N45" s="12"/>
      <c r="O45" s="12"/>
      <c r="P45" s="14"/>
    </row>
    <row r="46" spans="2:23" x14ac:dyDescent="0.25">
      <c r="B46" s="13"/>
      <c r="C46" s="12"/>
      <c r="D46" s="12"/>
      <c r="E46" s="59">
        <v>2008</v>
      </c>
      <c r="F46" s="60">
        <v>414335.27331904403</v>
      </c>
      <c r="G46" s="61">
        <v>22.123339810257001</v>
      </c>
      <c r="H46" s="60">
        <v>2572.3315185900001</v>
      </c>
      <c r="I46" s="60">
        <v>280707.99429900001</v>
      </c>
      <c r="J46" s="60">
        <v>1292772.2602640002</v>
      </c>
      <c r="K46" s="60">
        <v>5160707.0164000001</v>
      </c>
      <c r="L46" s="60">
        <v>1540.591058</v>
      </c>
      <c r="M46" s="12"/>
      <c r="N46" s="12"/>
      <c r="O46" s="12"/>
      <c r="P46" s="14"/>
    </row>
    <row r="47" spans="2:23" x14ac:dyDescent="0.25">
      <c r="B47" s="13"/>
      <c r="C47" s="12"/>
      <c r="D47" s="12"/>
      <c r="E47" s="59">
        <v>2009</v>
      </c>
      <c r="F47" s="60">
        <v>405912.80778710393</v>
      </c>
      <c r="G47" s="61">
        <v>17.713696638445999</v>
      </c>
      <c r="H47" s="60">
        <v>2707.0905150200001</v>
      </c>
      <c r="I47" s="60">
        <v>241474.18397100002</v>
      </c>
      <c r="J47" s="60">
        <v>1371452.4644490001</v>
      </c>
      <c r="K47" s="60">
        <v>4418768.325600001</v>
      </c>
      <c r="L47" s="60">
        <v>2482.3728999999998</v>
      </c>
      <c r="M47" s="12"/>
      <c r="N47" s="12"/>
      <c r="O47" s="12"/>
      <c r="P47" s="14"/>
    </row>
    <row r="48" spans="2:23" x14ac:dyDescent="0.25">
      <c r="B48" s="13"/>
      <c r="C48" s="12"/>
      <c r="D48" s="12"/>
      <c r="E48" s="59">
        <v>2010</v>
      </c>
      <c r="F48" s="60">
        <v>399509.49106519198</v>
      </c>
      <c r="G48" s="61">
        <v>15.206022276756</v>
      </c>
      <c r="H48" s="60">
        <v>2607.9469599879999</v>
      </c>
      <c r="I48" s="60">
        <v>195379.09827199997</v>
      </c>
      <c r="J48" s="60">
        <v>1253991.7573149998</v>
      </c>
      <c r="K48" s="60">
        <v>6042644.6583000002</v>
      </c>
      <c r="L48" s="60">
        <v>3413.3224000000005</v>
      </c>
      <c r="M48" s="12"/>
      <c r="N48" s="12"/>
      <c r="O48" s="12"/>
      <c r="P48" s="14"/>
    </row>
    <row r="49" spans="2:16" x14ac:dyDescent="0.25">
      <c r="B49" s="13"/>
      <c r="C49" s="12"/>
      <c r="D49" s="12"/>
      <c r="E49" s="59">
        <v>2011</v>
      </c>
      <c r="F49" s="60">
        <v>422948.20058826602</v>
      </c>
      <c r="G49" s="61">
        <v>14.621707420193999</v>
      </c>
      <c r="H49" s="60">
        <v>2464.7016861719999</v>
      </c>
      <c r="I49" s="60">
        <v>170996.592474</v>
      </c>
      <c r="J49" s="60">
        <v>993986.42645100004</v>
      </c>
      <c r="K49" s="60">
        <v>7010937.8915999997</v>
      </c>
      <c r="L49" s="60">
        <v>6232.700499999999</v>
      </c>
      <c r="M49" s="12"/>
      <c r="N49" s="12"/>
      <c r="O49" s="12"/>
      <c r="P49" s="14"/>
    </row>
    <row r="50" spans="2:16" x14ac:dyDescent="0.25">
      <c r="B50" s="13"/>
      <c r="C50" s="12"/>
      <c r="D50" s="12"/>
      <c r="E50" s="59">
        <v>2012</v>
      </c>
      <c r="F50" s="60">
        <v>542405.78664003895</v>
      </c>
      <c r="G50" s="61">
        <v>11.632820955981</v>
      </c>
      <c r="H50" s="60">
        <v>2603.2337444620002</v>
      </c>
      <c r="I50" s="60">
        <v>195315.300586</v>
      </c>
      <c r="J50" s="60">
        <v>1083515.2280570001</v>
      </c>
      <c r="K50" s="60">
        <v>6684539.3917999994</v>
      </c>
      <c r="L50" s="60">
        <v>5479.7243000000008</v>
      </c>
      <c r="M50" s="12"/>
      <c r="N50" s="12"/>
      <c r="O50" s="12"/>
      <c r="P50" s="14"/>
    </row>
    <row r="51" spans="2:16" x14ac:dyDescent="0.25">
      <c r="B51" s="13"/>
      <c r="C51" s="12"/>
      <c r="D51" s="12"/>
      <c r="E51" s="59">
        <v>2013</v>
      </c>
      <c r="F51" s="60">
        <v>546426.32352116494</v>
      </c>
      <c r="G51" s="61">
        <v>14.421175906661999</v>
      </c>
      <c r="H51" s="60">
        <v>2796.8186868169996</v>
      </c>
      <c r="I51" s="60">
        <v>205190.80238500002</v>
      </c>
      <c r="J51" s="60">
        <v>1147936.547145</v>
      </c>
      <c r="K51" s="60">
        <v>6680658.79</v>
      </c>
      <c r="L51" s="60">
        <v>4544.1959000000006</v>
      </c>
      <c r="M51" s="12"/>
      <c r="N51" s="12"/>
      <c r="O51" s="12"/>
      <c r="P51" s="14"/>
    </row>
    <row r="52" spans="2:16" x14ac:dyDescent="0.25">
      <c r="B52" s="13"/>
      <c r="C52" s="12"/>
      <c r="D52" s="12"/>
      <c r="E52" s="59">
        <v>2014</v>
      </c>
      <c r="F52" s="60">
        <v>539970.63378656714</v>
      </c>
      <c r="G52" s="61">
        <v>12.762449059555999</v>
      </c>
      <c r="H52" s="60">
        <v>2458.6804029860004</v>
      </c>
      <c r="I52" s="60">
        <v>194992.26478100001</v>
      </c>
      <c r="J52" s="60">
        <v>1080485.1016919999</v>
      </c>
      <c r="K52" s="60">
        <v>7192591.9308000002</v>
      </c>
      <c r="L52" s="60">
        <v>2180.8455560000002</v>
      </c>
      <c r="M52" s="12"/>
      <c r="N52" s="12"/>
      <c r="O52" s="12"/>
      <c r="P52" s="14"/>
    </row>
    <row r="53" spans="2:16" x14ac:dyDescent="0.25">
      <c r="B53" s="13"/>
      <c r="C53" s="12"/>
      <c r="D53" s="12"/>
      <c r="E53" s="59">
        <v>2015</v>
      </c>
      <c r="F53" s="60">
        <v>703075.52633221506</v>
      </c>
      <c r="G53" s="61">
        <v>16.181144056438999</v>
      </c>
      <c r="H53" s="60">
        <v>2797.2171888100002</v>
      </c>
      <c r="I53" s="60">
        <v>227254.01612700001</v>
      </c>
      <c r="J53" s="60">
        <v>1190847.6255350001</v>
      </c>
      <c r="K53" s="60">
        <v>7320806.8477000007</v>
      </c>
      <c r="L53" s="60">
        <v>4452.3865480000004</v>
      </c>
      <c r="M53" s="12"/>
      <c r="N53" s="12"/>
      <c r="O53" s="12"/>
      <c r="P53" s="14"/>
    </row>
    <row r="54" spans="2:16" x14ac:dyDescent="0.25">
      <c r="B54" s="13"/>
      <c r="C54" s="12"/>
      <c r="D54" s="12"/>
      <c r="E54" s="59">
        <v>2016</v>
      </c>
      <c r="F54" s="60">
        <v>1053021.5564097532</v>
      </c>
      <c r="G54" s="61">
        <v>19.182858785358995</v>
      </c>
      <c r="H54" s="60">
        <v>2866.5234590609998</v>
      </c>
      <c r="I54" s="60">
        <v>233174.377026</v>
      </c>
      <c r="J54" s="60">
        <v>1169563.3450730001</v>
      </c>
      <c r="K54" s="60">
        <v>7663123.9877000004</v>
      </c>
      <c r="L54" s="60">
        <v>5764.7587320000002</v>
      </c>
      <c r="M54" s="12"/>
      <c r="N54" s="12"/>
      <c r="O54" s="12"/>
      <c r="P54" s="14"/>
    </row>
    <row r="55" spans="2:16" x14ac:dyDescent="0.25">
      <c r="B55" s="13"/>
      <c r="C55" s="12"/>
      <c r="D55" s="12"/>
      <c r="E55" s="59" t="s">
        <v>65</v>
      </c>
      <c r="F55" s="60">
        <v>595637.69058799988</v>
      </c>
      <c r="G55" s="61">
        <v>10.395946152234998</v>
      </c>
      <c r="H55" s="60">
        <v>1473.243142066</v>
      </c>
      <c r="I55" s="60">
        <v>114729.578738</v>
      </c>
      <c r="J55" s="60">
        <v>628882.19332000008</v>
      </c>
      <c r="K55" s="60">
        <v>4582549.0619999999</v>
      </c>
      <c r="L55" s="60">
        <v>2224.0146699999996</v>
      </c>
      <c r="M55" s="12"/>
      <c r="N55" s="12"/>
      <c r="O55" s="12"/>
      <c r="P55" s="14"/>
    </row>
    <row r="56" spans="2:16" x14ac:dyDescent="0.25">
      <c r="B56" s="13"/>
      <c r="C56" s="12"/>
      <c r="D56" s="12"/>
      <c r="E56" s="181" t="s">
        <v>66</v>
      </c>
      <c r="F56" s="181"/>
      <c r="G56" s="181"/>
      <c r="H56" s="181"/>
      <c r="I56" s="181"/>
      <c r="J56" s="181"/>
      <c r="K56" s="181"/>
      <c r="L56" s="181"/>
      <c r="M56" s="12"/>
      <c r="N56" s="12"/>
      <c r="O56" s="12"/>
      <c r="P56" s="14"/>
    </row>
    <row r="57" spans="2:16" x14ac:dyDescent="0.25">
      <c r="B57" s="13"/>
      <c r="C57" s="12"/>
      <c r="D57" s="12"/>
      <c r="E57" s="64" t="s">
        <v>67</v>
      </c>
      <c r="F57" s="65"/>
      <c r="G57" s="65"/>
      <c r="H57" s="65"/>
      <c r="I57" s="65"/>
      <c r="J57" s="65"/>
      <c r="K57" s="65"/>
      <c r="L57" s="65"/>
      <c r="M57" s="12"/>
      <c r="N57" s="12"/>
      <c r="O57" s="12"/>
      <c r="P57" s="14"/>
    </row>
    <row r="58" spans="2:16" x14ac:dyDescent="0.25"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4"/>
    </row>
    <row r="59" spans="2:16" x14ac:dyDescent="0.25"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4"/>
    </row>
    <row r="60" spans="2:16" x14ac:dyDescent="0.25">
      <c r="B60" s="13"/>
      <c r="C60" s="12"/>
      <c r="D60" s="12"/>
      <c r="E60" s="180" t="s">
        <v>55</v>
      </c>
      <c r="F60" s="180"/>
      <c r="G60" s="180"/>
      <c r="H60" s="180"/>
      <c r="I60" s="180"/>
      <c r="J60" s="180"/>
      <c r="K60" s="180"/>
      <c r="L60" s="180"/>
      <c r="M60" s="12"/>
      <c r="N60" s="12"/>
      <c r="O60" s="12"/>
      <c r="P60" s="14"/>
    </row>
    <row r="61" spans="2:16" x14ac:dyDescent="0.25">
      <c r="B61" s="13"/>
      <c r="C61" s="12"/>
      <c r="D61" s="12"/>
      <c r="E61" s="160" t="s">
        <v>172</v>
      </c>
      <c r="F61" s="160"/>
      <c r="G61" s="160"/>
      <c r="H61" s="160"/>
      <c r="I61" s="160"/>
      <c r="J61" s="160"/>
      <c r="K61" s="160"/>
      <c r="L61" s="160"/>
      <c r="M61" s="12"/>
      <c r="N61" s="12"/>
      <c r="O61" s="12"/>
      <c r="P61" s="14"/>
    </row>
    <row r="62" spans="2:16" ht="18" x14ac:dyDescent="0.25">
      <c r="B62" s="13"/>
      <c r="C62" s="12"/>
      <c r="D62" s="12"/>
      <c r="E62" s="58" t="s">
        <v>57</v>
      </c>
      <c r="F62" s="27" t="s">
        <v>58</v>
      </c>
      <c r="G62" s="27" t="s">
        <v>59</v>
      </c>
      <c r="H62" s="27" t="s">
        <v>60</v>
      </c>
      <c r="I62" s="27" t="s">
        <v>61</v>
      </c>
      <c r="J62" s="27" t="s">
        <v>62</v>
      </c>
      <c r="K62" s="27" t="s">
        <v>63</v>
      </c>
      <c r="L62" s="27" t="s">
        <v>64</v>
      </c>
      <c r="M62" s="12"/>
      <c r="N62" s="12"/>
      <c r="O62" s="12"/>
      <c r="P62" s="14"/>
    </row>
    <row r="63" spans="2:16" x14ac:dyDescent="0.25">
      <c r="B63" s="13"/>
      <c r="C63" s="12"/>
      <c r="D63" s="12"/>
      <c r="E63" s="59">
        <v>2016</v>
      </c>
      <c r="F63" s="60">
        <v>503896.27111399994</v>
      </c>
      <c r="G63" s="61">
        <v>9.8214353274379995</v>
      </c>
      <c r="H63" s="60">
        <v>1489.660985169</v>
      </c>
      <c r="I63" s="60">
        <v>114058.27921499999</v>
      </c>
      <c r="J63" s="60">
        <v>547761.45008099999</v>
      </c>
      <c r="K63" s="60">
        <v>4183677.8644000003</v>
      </c>
      <c r="L63" s="60">
        <v>2852.5339760000002</v>
      </c>
      <c r="M63" s="12"/>
      <c r="N63" s="12"/>
      <c r="O63" s="12"/>
      <c r="P63" s="14"/>
    </row>
    <row r="64" spans="2:16" x14ac:dyDescent="0.25">
      <c r="B64" s="13"/>
      <c r="C64" s="12"/>
      <c r="D64" s="12"/>
      <c r="E64" s="59">
        <v>2017</v>
      </c>
      <c r="F64" s="60">
        <v>595637.69058799988</v>
      </c>
      <c r="G64" s="61">
        <v>10.395946152234998</v>
      </c>
      <c r="H64" s="60">
        <v>1473.243142066</v>
      </c>
      <c r="I64" s="60">
        <v>114729.578738</v>
      </c>
      <c r="J64" s="60">
        <v>628882.19332000008</v>
      </c>
      <c r="K64" s="60">
        <v>4582549.0619999999</v>
      </c>
      <c r="L64" s="60">
        <v>2224.0146699999996</v>
      </c>
      <c r="M64" s="12"/>
      <c r="N64" s="12"/>
      <c r="O64" s="12"/>
      <c r="P64" s="14"/>
    </row>
    <row r="65" spans="2:23" x14ac:dyDescent="0.25">
      <c r="B65" s="13"/>
      <c r="C65" s="12"/>
      <c r="D65" s="12"/>
      <c r="E65" s="62" t="s">
        <v>2</v>
      </c>
      <c r="F65" s="63">
        <f>+F64/F63-1</f>
        <v>0.18206409678559554</v>
      </c>
      <c r="G65" s="63">
        <f t="shared" ref="G65:L65" si="2">+G64/G63-1</f>
        <v>5.8495607377467174E-2</v>
      </c>
      <c r="H65" s="63">
        <f t="shared" si="2"/>
        <v>-1.1021194262624379E-2</v>
      </c>
      <c r="I65" s="63">
        <f t="shared" si="2"/>
        <v>5.8855834720652478E-3</v>
      </c>
      <c r="J65" s="63">
        <f t="shared" si="2"/>
        <v>0.14809502060980084</v>
      </c>
      <c r="K65" s="63">
        <f t="shared" si="2"/>
        <v>9.5339844636246562E-2</v>
      </c>
      <c r="L65" s="63">
        <f t="shared" si="2"/>
        <v>-0.22033718486373621</v>
      </c>
      <c r="M65" s="12"/>
      <c r="N65" s="12"/>
      <c r="O65" s="12"/>
      <c r="P65" s="14"/>
    </row>
    <row r="66" spans="2:23" x14ac:dyDescent="0.25"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4"/>
    </row>
    <row r="67" spans="2:23" x14ac:dyDescent="0.25"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7"/>
    </row>
    <row r="69" spans="2:23" x14ac:dyDescent="0.25">
      <c r="B69" s="20" t="s">
        <v>176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2"/>
      <c r="R69" s="26"/>
      <c r="S69" s="26"/>
      <c r="T69" s="26"/>
      <c r="U69" s="26"/>
      <c r="V69" s="26"/>
      <c r="W69" s="26"/>
    </row>
    <row r="70" spans="2:23" x14ac:dyDescent="0.25">
      <c r="B70" s="1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9"/>
      <c r="R70" s="26"/>
      <c r="S70" s="26"/>
      <c r="T70" s="26"/>
      <c r="U70" s="26"/>
      <c r="V70" s="26"/>
      <c r="W70" s="26"/>
    </row>
    <row r="71" spans="2:23" x14ac:dyDescent="0.25">
      <c r="B71" s="13"/>
      <c r="C71" s="12"/>
      <c r="D71" s="12"/>
      <c r="E71" s="12"/>
      <c r="F71" s="12"/>
      <c r="G71" s="182" t="s">
        <v>174</v>
      </c>
      <c r="H71" s="182"/>
      <c r="I71" s="182"/>
      <c r="J71" s="182"/>
      <c r="K71" s="182"/>
      <c r="L71" s="182"/>
      <c r="M71" s="12"/>
      <c r="N71" s="12"/>
      <c r="O71" s="12"/>
      <c r="P71" s="14"/>
      <c r="R71" s="26"/>
      <c r="S71" s="26"/>
      <c r="T71" s="26"/>
      <c r="U71" s="26"/>
      <c r="V71" s="26"/>
      <c r="W71" s="26"/>
    </row>
    <row r="72" spans="2:23" x14ac:dyDescent="0.25">
      <c r="B72" s="13"/>
      <c r="C72" s="12"/>
      <c r="D72" s="12"/>
      <c r="E72" s="12"/>
      <c r="F72" s="12"/>
      <c r="G72" s="184" t="s">
        <v>162</v>
      </c>
      <c r="H72" s="185"/>
      <c r="I72" s="119" t="s">
        <v>78</v>
      </c>
      <c r="J72" s="119" t="s">
        <v>79</v>
      </c>
      <c r="K72" s="119" t="s">
        <v>2</v>
      </c>
      <c r="L72" s="119" t="s">
        <v>163</v>
      </c>
      <c r="M72" s="12"/>
      <c r="N72" s="12"/>
      <c r="O72" s="12"/>
      <c r="P72" s="14"/>
      <c r="R72" s="26"/>
      <c r="S72" s="26"/>
      <c r="T72" s="26"/>
      <c r="U72" s="26" t="s">
        <v>78</v>
      </c>
      <c r="V72" s="26" t="s">
        <v>79</v>
      </c>
      <c r="W72" s="26"/>
    </row>
    <row r="73" spans="2:23" x14ac:dyDescent="0.25">
      <c r="B73" s="13"/>
      <c r="C73" s="12"/>
      <c r="D73" s="12"/>
      <c r="E73" s="12"/>
      <c r="F73" s="12"/>
      <c r="G73" s="161" t="s">
        <v>164</v>
      </c>
      <c r="H73" s="162"/>
      <c r="I73" s="122">
        <v>55.511752000000001</v>
      </c>
      <c r="J73" s="122">
        <v>68.650645999999995</v>
      </c>
      <c r="K73" s="120">
        <v>0.23668671095086324</v>
      </c>
      <c r="L73" s="120">
        <v>0.13640178415987561</v>
      </c>
      <c r="M73" s="12"/>
      <c r="N73" s="12"/>
      <c r="O73" s="12"/>
      <c r="P73" s="14"/>
      <c r="R73" s="26"/>
      <c r="S73" s="26" t="s">
        <v>164</v>
      </c>
      <c r="T73" s="26"/>
      <c r="U73" s="154">
        <v>55.511752000000001</v>
      </c>
      <c r="V73" s="154">
        <v>68.650645999999995</v>
      </c>
      <c r="W73" s="154"/>
    </row>
    <row r="74" spans="2:23" x14ac:dyDescent="0.25">
      <c r="B74" s="13"/>
      <c r="C74" s="12"/>
      <c r="D74" s="12"/>
      <c r="E74" s="12"/>
      <c r="F74" s="12"/>
      <c r="G74" s="161" t="s">
        <v>165</v>
      </c>
      <c r="H74" s="162"/>
      <c r="I74" s="122">
        <v>17.911059000000002</v>
      </c>
      <c r="J74" s="122">
        <v>20.074223</v>
      </c>
      <c r="K74" s="120">
        <v>0.12077253500197838</v>
      </c>
      <c r="L74" s="120">
        <v>3.9885419764632821E-2</v>
      </c>
      <c r="M74" s="12"/>
      <c r="N74" s="12"/>
      <c r="O74" s="12"/>
      <c r="P74" s="14"/>
      <c r="R74" s="26"/>
      <c r="S74" s="26" t="s">
        <v>165</v>
      </c>
      <c r="T74" s="26"/>
      <c r="U74" s="154">
        <v>17.911059000000002</v>
      </c>
      <c r="V74" s="154">
        <v>20.074223</v>
      </c>
      <c r="W74" s="154"/>
    </row>
    <row r="75" spans="2:23" x14ac:dyDescent="0.25">
      <c r="B75" s="13"/>
      <c r="C75" s="12"/>
      <c r="D75" s="12"/>
      <c r="E75" s="12"/>
      <c r="F75" s="12"/>
      <c r="G75" s="161" t="s">
        <v>166</v>
      </c>
      <c r="H75" s="162"/>
      <c r="I75" s="122">
        <v>31.775154000000001</v>
      </c>
      <c r="J75" s="122">
        <v>33.577134999999998</v>
      </c>
      <c r="K75" s="120">
        <v>5.671037817786817E-2</v>
      </c>
      <c r="L75" s="120">
        <v>6.6714319352173396E-2</v>
      </c>
      <c r="M75" s="12"/>
      <c r="N75" s="12"/>
      <c r="O75" s="12"/>
      <c r="P75" s="14"/>
      <c r="R75" s="26"/>
      <c r="S75" s="26" t="s">
        <v>166</v>
      </c>
      <c r="T75" s="26"/>
      <c r="U75" s="154">
        <v>31.775154000000001</v>
      </c>
      <c r="V75" s="154">
        <v>33.577134999999998</v>
      </c>
      <c r="W75" s="154"/>
    </row>
    <row r="76" spans="2:23" x14ac:dyDescent="0.25">
      <c r="B76" s="13"/>
      <c r="C76" s="12"/>
      <c r="D76" s="12"/>
      <c r="E76" s="12"/>
      <c r="F76" s="12"/>
      <c r="G76" s="161" t="s">
        <v>167</v>
      </c>
      <c r="H76" s="162"/>
      <c r="I76" s="122">
        <v>15.127860999999999</v>
      </c>
      <c r="J76" s="122">
        <v>15.821709999999999</v>
      </c>
      <c r="K76" s="120">
        <v>4.5865638241916695E-2</v>
      </c>
      <c r="L76" s="120">
        <v>3.1436113106060877E-2</v>
      </c>
      <c r="M76" s="12"/>
      <c r="N76" s="12"/>
      <c r="O76" s="12"/>
      <c r="P76" s="14"/>
      <c r="R76" s="26"/>
      <c r="S76" s="26" t="s">
        <v>167</v>
      </c>
      <c r="T76" s="26"/>
      <c r="U76" s="154">
        <v>15.127860999999999</v>
      </c>
      <c r="V76" s="154">
        <v>15.821709999999999</v>
      </c>
      <c r="W76" s="154"/>
    </row>
    <row r="77" spans="2:23" x14ac:dyDescent="0.25">
      <c r="B77" s="13"/>
      <c r="C77" s="12"/>
      <c r="D77" s="12"/>
      <c r="E77" s="12"/>
      <c r="F77" s="12"/>
      <c r="G77" s="161" t="s">
        <v>168</v>
      </c>
      <c r="H77" s="162"/>
      <c r="I77" s="122">
        <v>115.472363</v>
      </c>
      <c r="J77" s="122">
        <v>120.385786</v>
      </c>
      <c r="K77" s="120">
        <v>4.2550640450650601E-2</v>
      </c>
      <c r="L77" s="120">
        <v>0.23919419487893787</v>
      </c>
      <c r="M77" s="12"/>
      <c r="N77" s="12"/>
      <c r="O77" s="12"/>
      <c r="P77" s="14"/>
      <c r="R77" s="26"/>
      <c r="S77" s="26" t="s">
        <v>168</v>
      </c>
      <c r="T77" s="26"/>
      <c r="U77" s="154">
        <v>115.472363</v>
      </c>
      <c r="V77" s="154">
        <v>120.385786</v>
      </c>
      <c r="W77" s="154"/>
    </row>
    <row r="78" spans="2:23" x14ac:dyDescent="0.25">
      <c r="B78" s="13"/>
      <c r="C78" s="12"/>
      <c r="D78" s="12"/>
      <c r="E78" s="12"/>
      <c r="F78" s="12"/>
      <c r="G78" s="161" t="s">
        <v>169</v>
      </c>
      <c r="H78" s="162"/>
      <c r="I78" s="122">
        <v>88.689656999999997</v>
      </c>
      <c r="J78" s="122">
        <v>72.425604000000007</v>
      </c>
      <c r="K78" s="120">
        <v>-0.18338162024913462</v>
      </c>
      <c r="L78" s="120">
        <v>0.14390223807153432</v>
      </c>
      <c r="M78" s="12"/>
      <c r="N78" s="12"/>
      <c r="O78" s="12"/>
      <c r="P78" s="14"/>
      <c r="R78" s="26"/>
      <c r="S78" s="26" t="s">
        <v>169</v>
      </c>
      <c r="T78" s="26"/>
      <c r="U78" s="154">
        <v>88.689656999999997</v>
      </c>
      <c r="V78" s="154">
        <v>72.425604000000007</v>
      </c>
      <c r="W78" s="154"/>
    </row>
    <row r="79" spans="2:23" x14ac:dyDescent="0.25">
      <c r="B79" s="13"/>
      <c r="C79" s="12"/>
      <c r="D79" s="12"/>
      <c r="E79" s="12"/>
      <c r="F79" s="12"/>
      <c r="G79" s="161" t="s">
        <v>170</v>
      </c>
      <c r="H79" s="162"/>
      <c r="I79" s="122">
        <v>129.94079099999999</v>
      </c>
      <c r="J79" s="122">
        <v>105.265483</v>
      </c>
      <c r="K79" s="120">
        <v>-0.18989655065282773</v>
      </c>
      <c r="L79" s="120">
        <v>0.20915170545738285</v>
      </c>
      <c r="M79" s="12"/>
      <c r="N79" s="12"/>
      <c r="O79" s="12"/>
      <c r="P79" s="14"/>
      <c r="R79" s="26"/>
      <c r="S79" s="26" t="s">
        <v>170</v>
      </c>
      <c r="T79" s="26"/>
      <c r="U79" s="154">
        <v>129.94079099999999</v>
      </c>
      <c r="V79" s="154">
        <v>105.265483</v>
      </c>
      <c r="W79" s="154"/>
    </row>
    <row r="80" spans="2:23" x14ac:dyDescent="0.25">
      <c r="B80" s="13"/>
      <c r="C80" s="12"/>
      <c r="D80" s="12"/>
      <c r="E80" s="12"/>
      <c r="F80" s="12"/>
      <c r="G80" s="161" t="s">
        <v>171</v>
      </c>
      <c r="H80" s="162"/>
      <c r="I80" s="122">
        <v>235.20738700000001</v>
      </c>
      <c r="J80" s="122">
        <v>67.096686000000005</v>
      </c>
      <c r="K80" s="120">
        <v>-0.71473393393039997</v>
      </c>
      <c r="L80" s="120">
        <v>0.13331422520940225</v>
      </c>
      <c r="M80" s="12"/>
      <c r="N80" s="12"/>
      <c r="O80" s="12"/>
      <c r="P80" s="14"/>
      <c r="R80" s="26"/>
      <c r="S80" s="26" t="s">
        <v>171</v>
      </c>
      <c r="T80" s="26"/>
      <c r="U80" s="154">
        <v>235.20738700000001</v>
      </c>
      <c r="V80" s="154">
        <v>67.096686000000005</v>
      </c>
      <c r="W80" s="154"/>
    </row>
    <row r="81" spans="2:23" x14ac:dyDescent="0.25">
      <c r="B81" s="13"/>
      <c r="C81" s="12"/>
      <c r="D81" s="12"/>
      <c r="E81" s="12"/>
      <c r="F81" s="12"/>
      <c r="G81" s="186" t="s">
        <v>173</v>
      </c>
      <c r="H81" s="187"/>
      <c r="I81" s="123">
        <v>689.63602400000002</v>
      </c>
      <c r="J81" s="123">
        <v>503.29727300000002</v>
      </c>
      <c r="K81" s="121">
        <v>-0.27019869107069727</v>
      </c>
      <c r="L81" s="121">
        <v>1</v>
      </c>
      <c r="M81" s="12"/>
      <c r="N81" s="12"/>
      <c r="O81" s="12"/>
      <c r="P81" s="14"/>
      <c r="R81" s="26"/>
      <c r="S81" s="26" t="s">
        <v>173</v>
      </c>
      <c r="T81" s="26"/>
      <c r="U81" s="154">
        <v>689.63602400000002</v>
      </c>
      <c r="V81" s="154">
        <v>503.29727300000002</v>
      </c>
      <c r="W81" s="154"/>
    </row>
    <row r="82" spans="2:23" x14ac:dyDescent="0.25">
      <c r="B82" s="13"/>
      <c r="C82" s="12"/>
      <c r="D82" s="12"/>
      <c r="E82" s="12"/>
      <c r="F82" s="12"/>
      <c r="G82" s="183" t="s">
        <v>183</v>
      </c>
      <c r="H82" s="183"/>
      <c r="I82" s="183"/>
      <c r="J82" s="183"/>
      <c r="K82" s="183"/>
      <c r="L82" s="183"/>
      <c r="M82" s="127"/>
      <c r="N82" s="12"/>
      <c r="O82" s="12"/>
      <c r="P82" s="14"/>
      <c r="R82" s="26"/>
      <c r="S82" s="26"/>
      <c r="T82" s="26"/>
      <c r="U82" s="154"/>
      <c r="V82" s="154"/>
      <c r="W82" s="154"/>
    </row>
    <row r="83" spans="2:23" x14ac:dyDescent="0.25">
      <c r="B83" s="13"/>
      <c r="C83" s="12"/>
      <c r="D83" s="12"/>
      <c r="E83" s="12"/>
      <c r="F83" s="12"/>
      <c r="G83" s="124"/>
      <c r="H83" s="124"/>
      <c r="I83" s="125"/>
      <c r="J83" s="125"/>
      <c r="K83" s="126"/>
      <c r="L83" s="126"/>
      <c r="M83" s="12"/>
      <c r="N83" s="12"/>
      <c r="O83" s="12"/>
      <c r="P83" s="14"/>
      <c r="R83" s="26"/>
      <c r="S83" s="26"/>
      <c r="T83" s="26"/>
      <c r="U83" s="154"/>
      <c r="V83" s="154"/>
      <c r="W83" s="154"/>
    </row>
    <row r="84" spans="2:23" x14ac:dyDescent="0.25">
      <c r="B84" s="13"/>
      <c r="C84" s="12"/>
      <c r="D84" s="12"/>
      <c r="E84" s="12"/>
      <c r="F84" s="12"/>
      <c r="G84" s="124"/>
      <c r="H84" s="124"/>
      <c r="I84" s="125"/>
      <c r="J84" s="125"/>
      <c r="K84" s="126"/>
      <c r="L84" s="126"/>
      <c r="M84" s="12"/>
      <c r="N84" s="12"/>
      <c r="O84" s="12"/>
      <c r="P84" s="14"/>
      <c r="R84" s="26"/>
      <c r="S84" s="26"/>
      <c r="T84" s="26"/>
      <c r="U84" s="154"/>
      <c r="V84" s="154"/>
      <c r="W84" s="154"/>
    </row>
    <row r="85" spans="2:23" x14ac:dyDescent="0.25"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7"/>
      <c r="R85" s="26"/>
      <c r="S85" s="26"/>
      <c r="T85" s="26"/>
      <c r="U85" s="154"/>
      <c r="V85" s="154"/>
      <c r="W85" s="154"/>
    </row>
    <row r="86" spans="2:23" x14ac:dyDescent="0.25">
      <c r="R86" s="26"/>
      <c r="S86" s="26"/>
      <c r="T86" s="26"/>
      <c r="U86" s="154"/>
      <c r="V86" s="154"/>
      <c r="W86" s="154"/>
    </row>
    <row r="87" spans="2:23" x14ac:dyDescent="0.25">
      <c r="B87" s="20" t="s">
        <v>177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2"/>
      <c r="U87" s="153"/>
      <c r="V87" s="153"/>
      <c r="W87" s="153"/>
    </row>
    <row r="88" spans="2:23" x14ac:dyDescent="0.25">
      <c r="B88" s="1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9"/>
      <c r="S88" s="155"/>
      <c r="T88" s="155"/>
      <c r="U88" s="155"/>
      <c r="V88" s="155"/>
      <c r="W88" s="155"/>
    </row>
    <row r="89" spans="2:23" x14ac:dyDescent="0.25">
      <c r="B89" s="13"/>
      <c r="C89" s="12"/>
      <c r="D89" s="12"/>
      <c r="E89" s="12"/>
      <c r="F89" s="12"/>
      <c r="G89" s="182" t="s">
        <v>182</v>
      </c>
      <c r="H89" s="182"/>
      <c r="I89" s="182"/>
      <c r="J89" s="182"/>
      <c r="K89" s="182"/>
      <c r="L89" s="182"/>
      <c r="M89" s="182"/>
      <c r="N89" s="12"/>
      <c r="O89" s="12"/>
      <c r="P89" s="14"/>
      <c r="S89" s="155"/>
      <c r="T89" s="155"/>
      <c r="U89" s="155"/>
      <c r="V89" s="155"/>
      <c r="W89" s="155"/>
    </row>
    <row r="90" spans="2:23" ht="36" x14ac:dyDescent="0.25">
      <c r="B90" s="13"/>
      <c r="C90" s="12"/>
      <c r="D90" s="12"/>
      <c r="E90" s="12"/>
      <c r="F90" s="12"/>
      <c r="G90" s="184" t="s">
        <v>162</v>
      </c>
      <c r="H90" s="185"/>
      <c r="I90" s="119" t="s">
        <v>178</v>
      </c>
      <c r="J90" s="119" t="s">
        <v>179</v>
      </c>
      <c r="K90" s="119" t="s">
        <v>180</v>
      </c>
      <c r="L90" s="119" t="s">
        <v>181</v>
      </c>
      <c r="M90" s="119" t="s">
        <v>1</v>
      </c>
      <c r="N90" s="12"/>
      <c r="O90" s="12"/>
      <c r="P90" s="14"/>
      <c r="S90" s="26"/>
      <c r="T90" s="26"/>
      <c r="U90" s="26"/>
      <c r="V90" s="26"/>
      <c r="W90" s="26"/>
    </row>
    <row r="91" spans="2:23" x14ac:dyDescent="0.25">
      <c r="B91" s="13"/>
      <c r="C91" s="12"/>
      <c r="D91" s="12"/>
      <c r="E91" s="12"/>
      <c r="F91" s="12"/>
      <c r="G91" s="161" t="s">
        <v>170</v>
      </c>
      <c r="H91" s="188"/>
      <c r="I91" s="122"/>
      <c r="J91" s="122">
        <v>300</v>
      </c>
      <c r="K91" s="122"/>
      <c r="L91" s="122">
        <v>470</v>
      </c>
      <c r="M91" s="122">
        <v>770</v>
      </c>
      <c r="N91" s="120">
        <f>+M91/M$98</f>
        <v>4.3702820818434643E-2</v>
      </c>
      <c r="O91" s="12"/>
      <c r="P91" s="14"/>
      <c r="S91" s="26" t="s">
        <v>171</v>
      </c>
      <c r="T91" s="26"/>
      <c r="U91" s="154">
        <v>10603</v>
      </c>
      <c r="V91" s="26">
        <v>0.60179351836086048</v>
      </c>
      <c r="W91" s="26"/>
    </row>
    <row r="92" spans="2:23" x14ac:dyDescent="0.25">
      <c r="B92" s="13"/>
      <c r="C92" s="12"/>
      <c r="D92" s="12"/>
      <c r="E92" s="12"/>
      <c r="F92" s="12"/>
      <c r="G92" s="161" t="s">
        <v>171</v>
      </c>
      <c r="H92" s="188"/>
      <c r="I92" s="122"/>
      <c r="J92" s="122"/>
      <c r="K92" s="122"/>
      <c r="L92" s="122">
        <v>10603</v>
      </c>
      <c r="M92" s="122">
        <v>10603</v>
      </c>
      <c r="N92" s="120">
        <f t="shared" ref="N92:N98" si="3">+M92/M$98</f>
        <v>0.60179351836086048</v>
      </c>
      <c r="O92" s="12"/>
      <c r="P92" s="14"/>
      <c r="S92" s="26" t="s">
        <v>169</v>
      </c>
      <c r="T92" s="26"/>
      <c r="U92" s="154">
        <v>3040</v>
      </c>
      <c r="V92" s="26">
        <v>0.17254100686758614</v>
      </c>
      <c r="W92" s="26"/>
    </row>
    <row r="93" spans="2:23" x14ac:dyDescent="0.25">
      <c r="B93" s="13"/>
      <c r="C93" s="12"/>
      <c r="D93" s="12"/>
      <c r="E93" s="12"/>
      <c r="F93" s="12"/>
      <c r="G93" s="161" t="s">
        <v>165</v>
      </c>
      <c r="H93" s="188"/>
      <c r="I93" s="122"/>
      <c r="J93" s="122">
        <v>706</v>
      </c>
      <c r="K93" s="122"/>
      <c r="L93" s="122"/>
      <c r="M93" s="122">
        <v>706</v>
      </c>
      <c r="N93" s="120">
        <f t="shared" si="3"/>
        <v>4.0070378568590727E-2</v>
      </c>
      <c r="O93" s="12"/>
      <c r="P93" s="14"/>
      <c r="S93" s="26" t="s">
        <v>168</v>
      </c>
      <c r="T93" s="26"/>
      <c r="U93" s="154">
        <v>2150</v>
      </c>
      <c r="V93" s="26">
        <v>0.12202735683069414</v>
      </c>
      <c r="W93" s="26"/>
    </row>
    <row r="94" spans="2:23" x14ac:dyDescent="0.25">
      <c r="B94" s="13"/>
      <c r="C94" s="12"/>
      <c r="D94" s="12"/>
      <c r="E94" s="12"/>
      <c r="F94" s="12"/>
      <c r="G94" s="161" t="s">
        <v>167</v>
      </c>
      <c r="H94" s="188"/>
      <c r="I94" s="122"/>
      <c r="J94" s="122"/>
      <c r="K94" s="122"/>
      <c r="L94" s="122">
        <v>350</v>
      </c>
      <c r="M94" s="122">
        <v>350</v>
      </c>
      <c r="N94" s="120">
        <f t="shared" si="3"/>
        <v>1.9864918553833929E-2</v>
      </c>
      <c r="O94" s="12"/>
      <c r="P94" s="14"/>
      <c r="S94" s="26" t="s">
        <v>170</v>
      </c>
      <c r="T94" s="26"/>
      <c r="U94" s="154">
        <v>770</v>
      </c>
      <c r="V94" s="26">
        <v>4.3702820818434643E-2</v>
      </c>
      <c r="W94" s="26"/>
    </row>
    <row r="95" spans="2:23" x14ac:dyDescent="0.25">
      <c r="B95" s="13"/>
      <c r="C95" s="12"/>
      <c r="D95" s="12"/>
      <c r="E95" s="12"/>
      <c r="F95" s="12"/>
      <c r="G95" s="161" t="s">
        <v>169</v>
      </c>
      <c r="H95" s="188"/>
      <c r="I95" s="122">
        <v>1500</v>
      </c>
      <c r="J95" s="122">
        <v>240</v>
      </c>
      <c r="K95" s="122">
        <v>1300</v>
      </c>
      <c r="L95" s="122"/>
      <c r="M95" s="122">
        <v>3040</v>
      </c>
      <c r="N95" s="120">
        <f t="shared" si="3"/>
        <v>0.17254100686758614</v>
      </c>
      <c r="O95" s="12"/>
      <c r="P95" s="14"/>
      <c r="S95" s="26" t="s">
        <v>165</v>
      </c>
      <c r="T95" s="26"/>
      <c r="U95" s="154">
        <v>706</v>
      </c>
      <c r="V95" s="26">
        <v>4.0070378568590727E-2</v>
      </c>
      <c r="W95" s="26"/>
    </row>
    <row r="96" spans="2:23" x14ac:dyDescent="0.25">
      <c r="B96" s="13"/>
      <c r="C96" s="12"/>
      <c r="D96" s="12"/>
      <c r="E96" s="12"/>
      <c r="F96" s="12"/>
      <c r="G96" s="161" t="s">
        <v>168</v>
      </c>
      <c r="H96" s="188"/>
      <c r="I96" s="122">
        <v>1300</v>
      </c>
      <c r="J96" s="122">
        <v>0</v>
      </c>
      <c r="K96" s="122"/>
      <c r="L96" s="122">
        <v>850</v>
      </c>
      <c r="M96" s="122">
        <v>2150</v>
      </c>
      <c r="N96" s="120">
        <f t="shared" si="3"/>
        <v>0.12202735683069414</v>
      </c>
      <c r="O96" s="12"/>
      <c r="P96" s="14"/>
      <c r="S96" s="26" t="s">
        <v>167</v>
      </c>
      <c r="T96" s="26"/>
      <c r="U96" s="154">
        <v>350</v>
      </c>
      <c r="V96" s="26">
        <v>1.9864918553833929E-2</v>
      </c>
      <c r="W96" s="26"/>
    </row>
    <row r="97" spans="2:23" x14ac:dyDescent="0.25">
      <c r="B97" s="13"/>
      <c r="C97" s="12"/>
      <c r="D97" s="12"/>
      <c r="E97" s="12"/>
      <c r="F97" s="12"/>
      <c r="G97" s="161" t="s">
        <v>164</v>
      </c>
      <c r="H97" s="188"/>
      <c r="I97" s="122"/>
      <c r="J97" s="122"/>
      <c r="K97" s="122"/>
      <c r="L97" s="122">
        <v>0</v>
      </c>
      <c r="M97" s="122">
        <v>0</v>
      </c>
      <c r="N97" s="120">
        <f t="shared" si="3"/>
        <v>0</v>
      </c>
      <c r="O97" s="12"/>
      <c r="P97" s="14"/>
      <c r="S97" s="26" t="s">
        <v>164</v>
      </c>
      <c r="T97" s="26"/>
      <c r="U97" s="26">
        <v>0</v>
      </c>
      <c r="V97" s="26">
        <v>0</v>
      </c>
      <c r="W97" s="26"/>
    </row>
    <row r="98" spans="2:23" x14ac:dyDescent="0.25">
      <c r="B98" s="13"/>
      <c r="C98" s="12"/>
      <c r="D98" s="12"/>
      <c r="E98" s="12"/>
      <c r="F98" s="12"/>
      <c r="G98" s="186" t="s">
        <v>173</v>
      </c>
      <c r="H98" s="187"/>
      <c r="I98" s="128">
        <v>2800</v>
      </c>
      <c r="J98" s="128">
        <v>1246</v>
      </c>
      <c r="K98" s="128">
        <v>1300</v>
      </c>
      <c r="L98" s="128">
        <v>12273</v>
      </c>
      <c r="M98" s="128">
        <v>17619</v>
      </c>
      <c r="N98" s="120">
        <f t="shared" si="3"/>
        <v>1</v>
      </c>
      <c r="O98" s="12"/>
      <c r="P98" s="14"/>
      <c r="S98" s="26"/>
      <c r="T98" s="26"/>
      <c r="U98" s="26"/>
      <c r="V98" s="26"/>
      <c r="W98" s="26"/>
    </row>
    <row r="99" spans="2:23" x14ac:dyDescent="0.25">
      <c r="B99" s="13"/>
      <c r="C99" s="12"/>
      <c r="D99" s="12"/>
      <c r="E99" s="12"/>
      <c r="F99" s="12"/>
      <c r="G99" s="124"/>
      <c r="H99" s="124"/>
      <c r="I99" s="120">
        <f>+I98/$M98</f>
        <v>0.15891934843067143</v>
      </c>
      <c r="J99" s="120">
        <f t="shared" ref="J99:M99" si="4">+J98/$M98</f>
        <v>7.0719110051648784E-2</v>
      </c>
      <c r="K99" s="120">
        <f t="shared" si="4"/>
        <v>7.3783983199954592E-2</v>
      </c>
      <c r="L99" s="120">
        <f t="shared" si="4"/>
        <v>0.69657755831772517</v>
      </c>
      <c r="M99" s="120">
        <f t="shared" si="4"/>
        <v>1</v>
      </c>
      <c r="N99" s="129"/>
      <c r="O99" s="12"/>
      <c r="P99" s="14"/>
      <c r="S99" s="26"/>
      <c r="T99" s="26"/>
      <c r="U99" s="26"/>
      <c r="V99" s="26"/>
      <c r="W99" s="26"/>
    </row>
    <row r="100" spans="2:23" x14ac:dyDescent="0.25">
      <c r="B100" s="13"/>
      <c r="C100" s="12"/>
      <c r="D100" s="12"/>
      <c r="E100" s="12"/>
      <c r="F100" s="12"/>
      <c r="G100" s="183" t="s">
        <v>184</v>
      </c>
      <c r="H100" s="183"/>
      <c r="I100" s="183"/>
      <c r="J100" s="183"/>
      <c r="K100" s="183"/>
      <c r="L100" s="183"/>
      <c r="M100" s="183"/>
      <c r="N100" s="12"/>
      <c r="O100" s="12"/>
      <c r="P100" s="14"/>
      <c r="S100" s="26"/>
      <c r="T100" s="26"/>
      <c r="U100" s="26"/>
      <c r="V100" s="26"/>
      <c r="W100" s="26"/>
    </row>
    <row r="101" spans="2:23" x14ac:dyDescent="0.25">
      <c r="B101" s="13"/>
      <c r="C101" s="12"/>
      <c r="D101" s="12"/>
      <c r="E101" s="12"/>
      <c r="F101" s="12"/>
      <c r="G101" s="124"/>
      <c r="H101" s="124"/>
      <c r="I101" s="125"/>
      <c r="J101" s="125"/>
      <c r="K101" s="126"/>
      <c r="L101" s="126"/>
      <c r="M101" s="12"/>
      <c r="N101" s="12"/>
      <c r="O101" s="12"/>
      <c r="P101" s="14"/>
      <c r="S101" s="155"/>
      <c r="T101" s="155"/>
      <c r="U101" s="155"/>
      <c r="V101" s="155"/>
      <c r="W101" s="155"/>
    </row>
    <row r="102" spans="2:23" x14ac:dyDescent="0.25">
      <c r="B102" s="13"/>
      <c r="C102" s="12"/>
      <c r="D102" s="12"/>
      <c r="E102" s="12"/>
      <c r="F102" s="12"/>
      <c r="G102" s="124"/>
      <c r="H102" s="124"/>
      <c r="I102" s="125"/>
      <c r="J102" s="125"/>
      <c r="K102" s="126"/>
      <c r="L102" s="126"/>
      <c r="M102" s="12"/>
      <c r="N102" s="12"/>
      <c r="O102" s="12"/>
      <c r="P102" s="14"/>
      <c r="S102" s="155"/>
      <c r="T102" s="155"/>
      <c r="U102" s="155"/>
      <c r="V102" s="155"/>
      <c r="W102" s="155"/>
    </row>
    <row r="103" spans="2:23" x14ac:dyDescent="0.25"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7"/>
      <c r="S103" s="155"/>
      <c r="T103" s="155"/>
      <c r="U103" s="155"/>
      <c r="V103" s="155"/>
      <c r="W103" s="155"/>
    </row>
  </sheetData>
  <sortState ref="S91:V96">
    <sortCondition descending="1" ref="U91:U96"/>
  </sortState>
  <mergeCells count="57">
    <mergeCell ref="G98:H98"/>
    <mergeCell ref="G91:H91"/>
    <mergeCell ref="G92:H92"/>
    <mergeCell ref="G93:H93"/>
    <mergeCell ref="G100:M100"/>
    <mergeCell ref="G94:H94"/>
    <mergeCell ref="G95:H95"/>
    <mergeCell ref="G96:H96"/>
    <mergeCell ref="G97:H97"/>
    <mergeCell ref="G90:H90"/>
    <mergeCell ref="G89:M89"/>
    <mergeCell ref="G80:H80"/>
    <mergeCell ref="G81:H81"/>
    <mergeCell ref="G72:H72"/>
    <mergeCell ref="E43:L43"/>
    <mergeCell ref="E56:L56"/>
    <mergeCell ref="E60:L60"/>
    <mergeCell ref="G71:L71"/>
    <mergeCell ref="G82:L82"/>
    <mergeCell ref="G75:H75"/>
    <mergeCell ref="G76:H76"/>
    <mergeCell ref="G77:H77"/>
    <mergeCell ref="G78:H78"/>
    <mergeCell ref="G79:H79"/>
    <mergeCell ref="F33:G33"/>
    <mergeCell ref="F34:G34"/>
    <mergeCell ref="F35:G35"/>
    <mergeCell ref="F36:L36"/>
    <mergeCell ref="E42:L42"/>
    <mergeCell ref="B1:O2"/>
    <mergeCell ref="F18:H18"/>
    <mergeCell ref="F19:H19"/>
    <mergeCell ref="F20:H20"/>
    <mergeCell ref="F21:H21"/>
    <mergeCell ref="F8:L8"/>
    <mergeCell ref="F13:H13"/>
    <mergeCell ref="F14:H14"/>
    <mergeCell ref="F15:H15"/>
    <mergeCell ref="F16:H16"/>
    <mergeCell ref="F17:H17"/>
    <mergeCell ref="F9:H9"/>
    <mergeCell ref="E61:L61"/>
    <mergeCell ref="G73:H73"/>
    <mergeCell ref="G74:H74"/>
    <mergeCell ref="F22:H22"/>
    <mergeCell ref="F10:H10"/>
    <mergeCell ref="F11:H11"/>
    <mergeCell ref="F12:H12"/>
    <mergeCell ref="F23:L23"/>
    <mergeCell ref="F26:G26"/>
    <mergeCell ref="F27:G27"/>
    <mergeCell ref="F28:G28"/>
    <mergeCell ref="F30:G30"/>
    <mergeCell ref="F25:L25"/>
    <mergeCell ref="F29:G29"/>
    <mergeCell ref="F31:G31"/>
    <mergeCell ref="F32:G32"/>
  </mergeCells>
  <conditionalFormatting sqref="I73:J80">
    <cfRule type="expression" dxfId="7" priority="15">
      <formula>$D$31&lt;0</formula>
    </cfRule>
  </conditionalFormatting>
  <conditionalFormatting sqref="K73:L80">
    <cfRule type="expression" dxfId="6" priority="14">
      <formula>$D$31&lt;0</formula>
    </cfRule>
  </conditionalFormatting>
  <conditionalFormatting sqref="I91:I97">
    <cfRule type="expression" dxfId="5" priority="13">
      <formula>$D$31&lt;0</formula>
    </cfRule>
  </conditionalFormatting>
  <conditionalFormatting sqref="I98:L98">
    <cfRule type="expression" dxfId="4" priority="8">
      <formula>$D$31&lt;0</formula>
    </cfRule>
  </conditionalFormatting>
  <conditionalFormatting sqref="J91:L97">
    <cfRule type="expression" dxfId="3" priority="10">
      <formula>$D$31&lt;0</formula>
    </cfRule>
  </conditionalFormatting>
  <conditionalFormatting sqref="M91:M98">
    <cfRule type="expression" dxfId="2" priority="9">
      <formula>$D$31&lt;0</formula>
    </cfRule>
  </conditionalFormatting>
  <conditionalFormatting sqref="N91:N99">
    <cfRule type="expression" dxfId="1" priority="7">
      <formula>$D$31&lt;0</formula>
    </cfRule>
  </conditionalFormatting>
  <conditionalFormatting sqref="I99:M99">
    <cfRule type="expression" dxfId="0" priority="6">
      <formula>$D$31&lt;0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showGridLines="0" workbookViewId="0">
      <selection activeCell="O5" sqref="O5"/>
    </sheetView>
  </sheetViews>
  <sheetFormatPr baseColWidth="10" defaultRowHeight="15" x14ac:dyDescent="0.25"/>
  <cols>
    <col min="1" max="4" width="11.42578125" style="67"/>
    <col min="5" max="5" width="11.42578125" style="70"/>
    <col min="6" max="11" width="11.42578125" style="67"/>
    <col min="12" max="12" width="3.7109375" style="101" customWidth="1"/>
    <col min="13" max="13" width="11.42578125" style="66"/>
    <col min="14" max="16384" width="11.42578125" style="67"/>
  </cols>
  <sheetData>
    <row r="1" spans="1:23" ht="12.75" x14ac:dyDescent="0.2">
      <c r="M1" s="67"/>
    </row>
    <row r="2" spans="1:23" ht="12.75" x14ac:dyDescent="0.2">
      <c r="A2" s="75" t="s">
        <v>14</v>
      </c>
      <c r="B2" s="76">
        <v>2007</v>
      </c>
      <c r="C2" s="76">
        <v>2008</v>
      </c>
      <c r="D2" s="76">
        <v>2009</v>
      </c>
      <c r="E2" s="77">
        <v>2010</v>
      </c>
      <c r="F2" s="76">
        <v>2011</v>
      </c>
      <c r="G2" s="76">
        <v>2012</v>
      </c>
      <c r="H2" s="76">
        <v>2013</v>
      </c>
      <c r="I2" s="76">
        <v>2014</v>
      </c>
      <c r="J2" s="76">
        <v>2015</v>
      </c>
      <c r="K2" s="78" t="s">
        <v>68</v>
      </c>
      <c r="L2" s="102"/>
      <c r="M2" s="98" t="s">
        <v>72</v>
      </c>
      <c r="N2" s="98" t="s">
        <v>2</v>
      </c>
    </row>
    <row r="3" spans="1:23" ht="12.75" x14ac:dyDescent="0.2">
      <c r="A3" s="79"/>
      <c r="B3" s="80"/>
      <c r="C3" s="80"/>
      <c r="D3" s="80"/>
      <c r="E3" s="81"/>
      <c r="F3" s="80"/>
      <c r="G3" s="80"/>
      <c r="H3" s="80"/>
      <c r="I3" s="80"/>
      <c r="J3" s="80"/>
      <c r="K3" s="82"/>
      <c r="L3" s="103"/>
      <c r="M3" s="80"/>
      <c r="N3" s="80"/>
    </row>
    <row r="4" spans="1:23" ht="12.75" x14ac:dyDescent="0.2">
      <c r="A4" s="83" t="s">
        <v>6</v>
      </c>
      <c r="B4" s="84">
        <v>342446.19143100001</v>
      </c>
      <c r="C4" s="84">
        <v>361202.995107</v>
      </c>
      <c r="D4" s="84">
        <v>349792.41889099998</v>
      </c>
      <c r="E4" s="85">
        <v>332279.79770499998</v>
      </c>
      <c r="F4" s="84">
        <v>353922.61948300002</v>
      </c>
      <c r="G4" s="84">
        <v>470168.64439899998</v>
      </c>
      <c r="H4" s="84">
        <v>469656.42338600004</v>
      </c>
      <c r="I4" s="84">
        <v>371464.71220499999</v>
      </c>
      <c r="J4" s="84">
        <v>422257.40621699998</v>
      </c>
      <c r="K4" s="86">
        <v>454447.17683800001</v>
      </c>
      <c r="L4" s="104"/>
      <c r="M4" s="99">
        <f>+K4/K$12</f>
        <v>0.43156493242875732</v>
      </c>
      <c r="N4" s="99">
        <f>+K4/J4-1</f>
        <v>7.6232577918260436E-2</v>
      </c>
    </row>
    <row r="5" spans="1:23" ht="12.75" x14ac:dyDescent="0.2">
      <c r="A5" s="83" t="s">
        <v>7</v>
      </c>
      <c r="B5" s="84"/>
      <c r="C5" s="84"/>
      <c r="D5" s="84"/>
      <c r="E5" s="85"/>
      <c r="F5" s="84"/>
      <c r="G5" s="84"/>
      <c r="H5" s="84"/>
      <c r="I5" s="84"/>
      <c r="J5" s="84">
        <v>6666.7896600000004</v>
      </c>
      <c r="K5" s="86">
        <v>329368.43739899999</v>
      </c>
      <c r="L5" s="104"/>
      <c r="M5" s="99">
        <f t="shared" ref="M5:M12" si="0">+K5/K$12</f>
        <v>0.31278413570370983</v>
      </c>
      <c r="N5" s="99">
        <f t="shared" ref="N5:N12" si="1">+K5/J5-1</f>
        <v>48.404354148920305</v>
      </c>
    </row>
    <row r="6" spans="1:23" ht="12.75" x14ac:dyDescent="0.2">
      <c r="A6" s="83" t="s">
        <v>8</v>
      </c>
      <c r="B6" s="84">
        <v>523.36215399999992</v>
      </c>
      <c r="C6" s="84">
        <v>448.291923</v>
      </c>
      <c r="D6" s="84">
        <v>794.33332100000007</v>
      </c>
      <c r="E6" s="85">
        <v>675.23088400000006</v>
      </c>
      <c r="F6" s="84">
        <v>421.00720200000001</v>
      </c>
      <c r="G6" s="84">
        <v>464.91187300000007</v>
      </c>
      <c r="H6" s="84">
        <v>565.24958700000002</v>
      </c>
      <c r="I6" s="84">
        <v>481.36909299999996</v>
      </c>
      <c r="J6" s="84">
        <v>387.932749</v>
      </c>
      <c r="K6" s="86">
        <v>704.96995299999992</v>
      </c>
      <c r="L6" s="104"/>
      <c r="M6" s="99">
        <f t="shared" si="0"/>
        <v>6.6947342977818501E-4</v>
      </c>
      <c r="N6" s="99">
        <f t="shared" si="1"/>
        <v>0.81724784725509192</v>
      </c>
    </row>
    <row r="7" spans="1:23" ht="12.75" x14ac:dyDescent="0.2">
      <c r="A7" s="83" t="s">
        <v>69</v>
      </c>
      <c r="B7" s="84">
        <v>19495.115730999998</v>
      </c>
      <c r="C7" s="84">
        <v>21547.145693999999</v>
      </c>
      <c r="D7" s="84">
        <v>19612.152270999999</v>
      </c>
      <c r="E7" s="85">
        <v>20421.447925</v>
      </c>
      <c r="F7" s="84">
        <v>20682.304787000005</v>
      </c>
      <c r="G7" s="84">
        <v>20642.303150000003</v>
      </c>
      <c r="H7" s="84">
        <v>20336.420220999997</v>
      </c>
      <c r="I7" s="84">
        <v>22894.273677999998</v>
      </c>
      <c r="J7" s="84">
        <v>21933.012808000003</v>
      </c>
      <c r="K7" s="86">
        <v>14670.12794</v>
      </c>
      <c r="L7" s="104"/>
      <c r="M7" s="99">
        <f t="shared" si="0"/>
        <v>1.3931460235265631E-2</v>
      </c>
      <c r="N7" s="99">
        <f t="shared" si="1"/>
        <v>-0.33113940759433136</v>
      </c>
    </row>
    <row r="8" spans="1:23" ht="12.75" x14ac:dyDescent="0.2">
      <c r="A8" s="83" t="s">
        <v>10</v>
      </c>
      <c r="B8" s="84">
        <v>3434.3309580000005</v>
      </c>
      <c r="C8" s="84">
        <v>2901.8035310000005</v>
      </c>
      <c r="D8" s="84">
        <v>2917.2226299999998</v>
      </c>
      <c r="E8" s="85">
        <v>3593.1211490000001</v>
      </c>
      <c r="F8" s="84">
        <v>3737.4792279999997</v>
      </c>
      <c r="G8" s="84">
        <v>3954.7343099999998</v>
      </c>
      <c r="H8" s="84">
        <v>3331.5301000000004</v>
      </c>
      <c r="I8" s="84">
        <v>1751.596628</v>
      </c>
      <c r="J8" s="84">
        <v>1362.9209199999998</v>
      </c>
      <c r="K8" s="86">
        <v>1788.1234400000001</v>
      </c>
      <c r="L8" s="104"/>
      <c r="M8" s="99">
        <f t="shared" si="0"/>
        <v>1.6980881626930372E-3</v>
      </c>
      <c r="N8" s="99">
        <f t="shared" si="1"/>
        <v>0.31197886374801587</v>
      </c>
    </row>
    <row r="9" spans="1:23" ht="12.75" x14ac:dyDescent="0.2">
      <c r="A9" s="87" t="s">
        <v>11</v>
      </c>
      <c r="B9" s="88">
        <v>2.682214986</v>
      </c>
      <c r="C9" s="88">
        <v>9.7575130439999977</v>
      </c>
      <c r="D9" s="88">
        <v>16.405380103999999</v>
      </c>
      <c r="E9" s="89">
        <v>19.311747191999999</v>
      </c>
      <c r="F9" s="88">
        <v>25.276165266</v>
      </c>
      <c r="G9" s="88">
        <v>31.667434039</v>
      </c>
      <c r="H9" s="88">
        <v>38.528249164999984</v>
      </c>
      <c r="I9" s="88">
        <v>42.45999956699999</v>
      </c>
      <c r="J9" s="88">
        <v>42.088008214999995</v>
      </c>
      <c r="K9" s="90">
        <v>43.155228753000003</v>
      </c>
      <c r="L9" s="105"/>
      <c r="M9" s="100">
        <f t="shared" si="0"/>
        <v>4.0982284256493779E-5</v>
      </c>
      <c r="N9" s="100">
        <f t="shared" si="1"/>
        <v>2.5356879150666423E-2</v>
      </c>
      <c r="O9" s="68"/>
      <c r="P9" s="68"/>
      <c r="Q9" s="69"/>
      <c r="R9" s="68"/>
      <c r="S9" s="68"/>
      <c r="T9" s="68"/>
      <c r="U9" s="68"/>
      <c r="V9" s="68"/>
      <c r="W9" s="68"/>
    </row>
    <row r="10" spans="1:23" ht="12.75" x14ac:dyDescent="0.2">
      <c r="A10" s="83" t="s">
        <v>70</v>
      </c>
      <c r="B10" s="84">
        <v>8691.4676979999986</v>
      </c>
      <c r="C10" s="84">
        <v>9660.2795490000008</v>
      </c>
      <c r="D10" s="84">
        <v>11685.849767</v>
      </c>
      <c r="E10" s="85">
        <v>13299.046291000001</v>
      </c>
      <c r="F10" s="84">
        <v>8852.5057230000002</v>
      </c>
      <c r="G10" s="84">
        <v>11309.986462999997</v>
      </c>
      <c r="H10" s="84">
        <v>12529.646585999999</v>
      </c>
      <c r="I10" s="84">
        <v>85049.106977999996</v>
      </c>
      <c r="J10" s="84">
        <v>203529.071623</v>
      </c>
      <c r="K10" s="86">
        <v>190007.14516100002</v>
      </c>
      <c r="L10" s="104"/>
      <c r="M10" s="99">
        <f t="shared" si="0"/>
        <v>0.18043993876898773</v>
      </c>
      <c r="N10" s="99">
        <f t="shared" si="1"/>
        <v>-6.6437321971609231E-2</v>
      </c>
    </row>
    <row r="11" spans="1:23" ht="12.75" x14ac:dyDescent="0.2">
      <c r="A11" s="91" t="s">
        <v>13</v>
      </c>
      <c r="B11" s="92">
        <v>14417.508976000001</v>
      </c>
      <c r="C11" s="92">
        <v>18565.000001999997</v>
      </c>
      <c r="D11" s="92">
        <v>21094.425526999999</v>
      </c>
      <c r="E11" s="93">
        <v>29221.535363999999</v>
      </c>
      <c r="F11" s="92">
        <v>35307.008000000002</v>
      </c>
      <c r="G11" s="92">
        <v>35833.539011000001</v>
      </c>
      <c r="H11" s="92">
        <v>39968.525392000003</v>
      </c>
      <c r="I11" s="92">
        <v>58287.115204999995</v>
      </c>
      <c r="J11" s="92">
        <v>46896.304346999998</v>
      </c>
      <c r="K11" s="94">
        <v>61992.420449999991</v>
      </c>
      <c r="L11" s="104"/>
      <c r="M11" s="99">
        <f t="shared" si="0"/>
        <v>5.887098898655159E-2</v>
      </c>
      <c r="N11" s="99">
        <f t="shared" si="1"/>
        <v>0.32190417375534008</v>
      </c>
    </row>
    <row r="12" spans="1:23" ht="12.75" x14ac:dyDescent="0.2">
      <c r="A12" s="71" t="s">
        <v>22</v>
      </c>
      <c r="B12" s="72">
        <f t="shared" ref="B12:K12" si="2">SUM(B4:B11)</f>
        <v>389010.65916298598</v>
      </c>
      <c r="C12" s="72">
        <f t="shared" si="2"/>
        <v>414335.27331904403</v>
      </c>
      <c r="D12" s="72">
        <f t="shared" si="2"/>
        <v>405912.80778710393</v>
      </c>
      <c r="E12" s="73">
        <f t="shared" si="2"/>
        <v>399509.49106519198</v>
      </c>
      <c r="F12" s="72">
        <f t="shared" si="2"/>
        <v>422948.20058826602</v>
      </c>
      <c r="G12" s="72">
        <f t="shared" si="2"/>
        <v>542405.78664003895</v>
      </c>
      <c r="H12" s="72">
        <f t="shared" si="2"/>
        <v>546426.32352116494</v>
      </c>
      <c r="I12" s="72">
        <f t="shared" si="2"/>
        <v>539970.63378656714</v>
      </c>
      <c r="J12" s="72">
        <f t="shared" si="2"/>
        <v>703075.52633221506</v>
      </c>
      <c r="K12" s="74">
        <f t="shared" si="2"/>
        <v>1053021.5564097532</v>
      </c>
      <c r="L12" s="104"/>
      <c r="M12" s="99">
        <f t="shared" si="0"/>
        <v>1</v>
      </c>
      <c r="N12" s="99">
        <f t="shared" si="1"/>
        <v>0.49773604253177028</v>
      </c>
    </row>
    <row r="15" spans="1:23" ht="12.75" x14ac:dyDescent="0.2">
      <c r="A15" s="75" t="s">
        <v>15</v>
      </c>
      <c r="B15" s="76">
        <v>2007</v>
      </c>
      <c r="C15" s="76">
        <v>2008</v>
      </c>
      <c r="D15" s="76">
        <v>2009</v>
      </c>
      <c r="E15" s="77">
        <v>2010</v>
      </c>
      <c r="F15" s="76">
        <v>2011</v>
      </c>
      <c r="G15" s="76">
        <v>2012</v>
      </c>
      <c r="H15" s="76">
        <v>2013</v>
      </c>
      <c r="I15" s="76">
        <v>2014</v>
      </c>
      <c r="J15" s="76">
        <v>2015</v>
      </c>
      <c r="K15" s="78" t="s">
        <v>68</v>
      </c>
      <c r="L15" s="102"/>
      <c r="M15" s="98" t="s">
        <v>72</v>
      </c>
      <c r="N15" s="98" t="s">
        <v>2</v>
      </c>
    </row>
    <row r="16" spans="1:23" ht="12.75" x14ac:dyDescent="0.2">
      <c r="A16" s="79"/>
      <c r="B16" s="80"/>
      <c r="C16" s="80"/>
      <c r="D16" s="80"/>
      <c r="E16" s="81"/>
      <c r="F16" s="80"/>
      <c r="G16" s="80"/>
      <c r="H16" s="80"/>
      <c r="I16" s="80"/>
      <c r="J16" s="80"/>
      <c r="K16" s="82"/>
      <c r="L16" s="103"/>
      <c r="M16" s="80"/>
      <c r="N16" s="80"/>
    </row>
    <row r="17" spans="1:14" ht="12.75" x14ac:dyDescent="0.2">
      <c r="A17" s="83" t="s">
        <v>6</v>
      </c>
      <c r="B17" s="84">
        <v>16250.713364822999</v>
      </c>
      <c r="C17" s="84">
        <v>12565.788572523999</v>
      </c>
      <c r="D17" s="84">
        <v>8588.5891519399993</v>
      </c>
      <c r="E17" s="85">
        <v>6147.3936407640012</v>
      </c>
      <c r="F17" s="84">
        <v>4908.210956553</v>
      </c>
      <c r="G17" s="84">
        <v>3525.5522182049999</v>
      </c>
      <c r="H17" s="84">
        <v>3013.9189207080003</v>
      </c>
      <c r="I17" s="84">
        <v>552.08948465599997</v>
      </c>
      <c r="J17" s="84">
        <v>2331.458564945</v>
      </c>
      <c r="K17" s="86">
        <v>2966.6404791770001</v>
      </c>
      <c r="L17" s="104"/>
      <c r="M17" s="99">
        <f>+K17/K$25</f>
        <v>0.15465059261350764</v>
      </c>
      <c r="N17" s="99">
        <f>+K17/J17-1</f>
        <v>0.27243971811567858</v>
      </c>
    </row>
    <row r="18" spans="1:14" ht="12.75" x14ac:dyDescent="0.2">
      <c r="A18" s="83" t="s">
        <v>7</v>
      </c>
      <c r="B18" s="84"/>
      <c r="C18" s="84"/>
      <c r="D18" s="84"/>
      <c r="E18" s="85"/>
      <c r="F18" s="84"/>
      <c r="G18" s="84"/>
      <c r="H18" s="84"/>
      <c r="I18" s="88">
        <v>0.732809775</v>
      </c>
      <c r="J18" s="88">
        <v>2299.2867316190004</v>
      </c>
      <c r="K18" s="90">
        <v>2647.5098038489996</v>
      </c>
      <c r="L18" s="105"/>
      <c r="M18" s="99">
        <f t="shared" ref="M18:M25" si="3">+K18/K$25</f>
        <v>0.13801435090945194</v>
      </c>
      <c r="N18" s="99">
        <f t="shared" ref="N18:N25" si="4">+K18/J18-1</f>
        <v>0.1514483023980242</v>
      </c>
    </row>
    <row r="19" spans="1:14" ht="12.75" x14ac:dyDescent="0.2">
      <c r="A19" s="83" t="s">
        <v>8</v>
      </c>
      <c r="B19" s="84">
        <v>3041.5947505789995</v>
      </c>
      <c r="C19" s="84">
        <v>4327.1034783470004</v>
      </c>
      <c r="D19" s="84">
        <v>4703.2129006189998</v>
      </c>
      <c r="E19" s="85">
        <v>5262.0880629120002</v>
      </c>
      <c r="F19" s="84">
        <v>5972.514396001</v>
      </c>
      <c r="G19" s="84">
        <v>6554.7438731549992</v>
      </c>
      <c r="H19" s="84">
        <v>10085.078149818999</v>
      </c>
      <c r="I19" s="84">
        <v>10072.741769807</v>
      </c>
      <c r="J19" s="84">
        <v>9377.3936050389984</v>
      </c>
      <c r="K19" s="86">
        <v>11289.588842947998</v>
      </c>
      <c r="L19" s="104"/>
      <c r="M19" s="99">
        <f t="shared" si="3"/>
        <v>0.58852483716163273</v>
      </c>
      <c r="N19" s="99">
        <f t="shared" si="4"/>
        <v>0.20391542879051916</v>
      </c>
    </row>
    <row r="20" spans="1:14" ht="12.75" x14ac:dyDescent="0.2">
      <c r="A20" s="83" t="s">
        <v>69</v>
      </c>
      <c r="B20" s="84">
        <v>2389.5259074739997</v>
      </c>
      <c r="C20" s="84">
        <v>1557.6756113239999</v>
      </c>
      <c r="D20" s="84">
        <v>1208.2727556679999</v>
      </c>
      <c r="E20" s="85">
        <v>1359.2385190680002</v>
      </c>
      <c r="F20" s="84">
        <v>1186.531879806</v>
      </c>
      <c r="G20" s="84">
        <v>466.39794568200011</v>
      </c>
      <c r="H20" s="84">
        <v>208.31955756300002</v>
      </c>
      <c r="I20" s="84">
        <v>115.17219319700001</v>
      </c>
      <c r="J20" s="84">
        <v>44.885280565999992</v>
      </c>
      <c r="K20" s="86">
        <v>50.204347291999994</v>
      </c>
      <c r="L20" s="104"/>
      <c r="M20" s="99">
        <f t="shared" si="3"/>
        <v>2.6171462686425885E-3</v>
      </c>
      <c r="N20" s="99">
        <f t="shared" si="4"/>
        <v>0.11850358645255143</v>
      </c>
    </row>
    <row r="21" spans="1:14" ht="12.75" x14ac:dyDescent="0.2">
      <c r="A21" s="83" t="s">
        <v>10</v>
      </c>
      <c r="B21" s="84"/>
      <c r="C21" s="84"/>
      <c r="D21" s="84"/>
      <c r="E21" s="85"/>
      <c r="F21" s="84"/>
      <c r="G21" s="84"/>
      <c r="H21" s="84"/>
      <c r="I21" s="84"/>
      <c r="J21" s="84"/>
      <c r="K21" s="86"/>
      <c r="L21" s="104"/>
      <c r="M21" s="99"/>
      <c r="N21" s="99"/>
    </row>
    <row r="22" spans="1:14" ht="12.75" x14ac:dyDescent="0.2">
      <c r="A22" s="87" t="s">
        <v>11</v>
      </c>
      <c r="B22" s="88">
        <v>0</v>
      </c>
      <c r="C22" s="88">
        <v>0</v>
      </c>
      <c r="D22" s="88">
        <v>1.1905235000000001</v>
      </c>
      <c r="E22" s="89">
        <v>1.6968039999999998</v>
      </c>
      <c r="F22" s="88">
        <v>2.6066062999999997</v>
      </c>
      <c r="G22" s="88">
        <v>12.101677130000001</v>
      </c>
      <c r="H22" s="88">
        <v>209.02044821399997</v>
      </c>
      <c r="I22" s="88">
        <v>243.42469326400004</v>
      </c>
      <c r="J22" s="88">
        <v>291.98592303499998</v>
      </c>
      <c r="K22" s="90">
        <v>248.18455285099998</v>
      </c>
      <c r="L22" s="105"/>
      <c r="M22" s="99">
        <f t="shared" si="3"/>
        <v>1.293782932085299E-2</v>
      </c>
      <c r="N22" s="100">
        <f t="shared" si="4"/>
        <v>-0.15001192430345212</v>
      </c>
    </row>
    <row r="23" spans="1:14" ht="12.75" x14ac:dyDescent="0.2">
      <c r="A23" s="83" t="s">
        <v>70</v>
      </c>
      <c r="B23" s="84">
        <v>0</v>
      </c>
      <c r="C23" s="84">
        <v>1568.135128222</v>
      </c>
      <c r="D23" s="84">
        <v>1055.4017840569998</v>
      </c>
      <c r="E23" s="85">
        <v>1033.8723043240002</v>
      </c>
      <c r="F23" s="84">
        <v>1046.5289445379999</v>
      </c>
      <c r="G23" s="84">
        <v>1.1999999999999999E-6</v>
      </c>
      <c r="H23" s="84">
        <v>5.9069999999999999E-4</v>
      </c>
      <c r="I23" s="84">
        <v>733.81556576999992</v>
      </c>
      <c r="J23" s="84">
        <v>744.72773237000001</v>
      </c>
      <c r="K23" s="86">
        <v>729.32793197199999</v>
      </c>
      <c r="L23" s="104"/>
      <c r="M23" s="99">
        <f t="shared" si="3"/>
        <v>3.8019772763413534E-2</v>
      </c>
      <c r="N23" s="99">
        <f t="shared" si="4"/>
        <v>-2.0678430154591032E-2</v>
      </c>
    </row>
    <row r="24" spans="1:14" ht="12.75" x14ac:dyDescent="0.2">
      <c r="A24" s="91" t="s">
        <v>13</v>
      </c>
      <c r="B24" s="92">
        <v>1532.7972525189998</v>
      </c>
      <c r="C24" s="92">
        <v>2104.6370198400004</v>
      </c>
      <c r="D24" s="92">
        <v>2157.0295226620001</v>
      </c>
      <c r="E24" s="93">
        <v>1401.732945688</v>
      </c>
      <c r="F24" s="92">
        <v>1505.3146369960002</v>
      </c>
      <c r="G24" s="92">
        <v>1074.0252406090001</v>
      </c>
      <c r="H24" s="92">
        <v>904.83823965799979</v>
      </c>
      <c r="I24" s="92">
        <v>1044.4725430869998</v>
      </c>
      <c r="J24" s="92">
        <v>1091.406218865</v>
      </c>
      <c r="K24" s="94">
        <v>1251.40282727</v>
      </c>
      <c r="L24" s="104"/>
      <c r="M24" s="99">
        <f t="shared" si="3"/>
        <v>6.5235470962498709E-2</v>
      </c>
      <c r="N24" s="99">
        <f t="shared" si="4"/>
        <v>0.14659675347221968</v>
      </c>
    </row>
    <row r="25" spans="1:14" ht="12.75" x14ac:dyDescent="0.2">
      <c r="A25" s="71" t="s">
        <v>22</v>
      </c>
      <c r="B25" s="72">
        <f t="shared" ref="B25:K25" si="5">SUM(B17:B24)</f>
        <v>23214.631275394997</v>
      </c>
      <c r="C25" s="72">
        <f t="shared" si="5"/>
        <v>22123.339810256999</v>
      </c>
      <c r="D25" s="72">
        <f t="shared" si="5"/>
        <v>17713.696638445999</v>
      </c>
      <c r="E25" s="73">
        <f t="shared" si="5"/>
        <v>15206.022276756001</v>
      </c>
      <c r="F25" s="72">
        <f t="shared" si="5"/>
        <v>14621.707420193999</v>
      </c>
      <c r="G25" s="72">
        <f t="shared" si="5"/>
        <v>11632.820955981</v>
      </c>
      <c r="H25" s="72">
        <f t="shared" si="5"/>
        <v>14421.175906661998</v>
      </c>
      <c r="I25" s="72">
        <f t="shared" si="5"/>
        <v>12762.449059556</v>
      </c>
      <c r="J25" s="72">
        <f t="shared" si="5"/>
        <v>16181.144056439</v>
      </c>
      <c r="K25" s="74">
        <f t="shared" si="5"/>
        <v>19182.858785358996</v>
      </c>
      <c r="L25" s="104"/>
      <c r="M25" s="99">
        <f t="shared" si="3"/>
        <v>1</v>
      </c>
      <c r="N25" s="99">
        <f t="shared" si="4"/>
        <v>0.1855069529354767</v>
      </c>
    </row>
    <row r="26" spans="1:14" x14ac:dyDescent="0.25">
      <c r="A26" s="71" t="s">
        <v>71</v>
      </c>
      <c r="B26" s="72">
        <f>+B25/1000</f>
        <v>23.214631275394996</v>
      </c>
      <c r="C26" s="72">
        <f t="shared" ref="C26:K26" si="6">+C25/1000</f>
        <v>22.123339810257001</v>
      </c>
      <c r="D26" s="72">
        <f t="shared" si="6"/>
        <v>17.713696638445999</v>
      </c>
      <c r="E26" s="72">
        <f t="shared" si="6"/>
        <v>15.206022276756</v>
      </c>
      <c r="F26" s="72">
        <f t="shared" si="6"/>
        <v>14.621707420193999</v>
      </c>
      <c r="G26" s="72">
        <f t="shared" si="6"/>
        <v>11.632820955981</v>
      </c>
      <c r="H26" s="72">
        <f t="shared" si="6"/>
        <v>14.421175906661999</v>
      </c>
      <c r="I26" s="72">
        <f t="shared" si="6"/>
        <v>12.762449059555999</v>
      </c>
      <c r="J26" s="72">
        <f t="shared" si="6"/>
        <v>16.181144056438999</v>
      </c>
      <c r="K26" s="74">
        <f t="shared" si="6"/>
        <v>19.182858785358995</v>
      </c>
      <c r="L26" s="104"/>
    </row>
    <row r="28" spans="1:14" ht="12.75" x14ac:dyDescent="0.2">
      <c r="A28" s="75" t="s">
        <v>17</v>
      </c>
      <c r="B28" s="76">
        <v>2007</v>
      </c>
      <c r="C28" s="76">
        <v>2008</v>
      </c>
      <c r="D28" s="76">
        <v>2009</v>
      </c>
      <c r="E28" s="77">
        <v>2010</v>
      </c>
      <c r="F28" s="76">
        <v>2011</v>
      </c>
      <c r="G28" s="76">
        <v>2012</v>
      </c>
      <c r="H28" s="76">
        <v>2013</v>
      </c>
      <c r="I28" s="76">
        <v>2014</v>
      </c>
      <c r="J28" s="76">
        <v>2015</v>
      </c>
      <c r="K28" s="78" t="s">
        <v>68</v>
      </c>
      <c r="L28" s="102"/>
      <c r="M28" s="98" t="s">
        <v>72</v>
      </c>
      <c r="N28" s="98" t="s">
        <v>2</v>
      </c>
    </row>
    <row r="29" spans="1:14" ht="12.75" x14ac:dyDescent="0.2">
      <c r="A29" s="79"/>
      <c r="B29" s="80"/>
      <c r="C29" s="80"/>
      <c r="D29" s="80"/>
      <c r="E29" s="81"/>
      <c r="F29" s="80"/>
      <c r="G29" s="80"/>
      <c r="H29" s="80"/>
      <c r="I29" s="80"/>
      <c r="J29" s="80"/>
      <c r="K29" s="82"/>
      <c r="L29" s="103"/>
      <c r="M29" s="80"/>
      <c r="N29" s="80"/>
    </row>
    <row r="30" spans="1:14" ht="12.75" x14ac:dyDescent="0.2">
      <c r="A30" s="83" t="s">
        <v>6</v>
      </c>
      <c r="B30" s="84">
        <v>451711.68831</v>
      </c>
      <c r="C30" s="84">
        <v>531079.01403200009</v>
      </c>
      <c r="D30" s="84">
        <v>628094.02379600005</v>
      </c>
      <c r="E30" s="85">
        <v>614135.44149500004</v>
      </c>
      <c r="F30" s="84">
        <v>503178.04419300001</v>
      </c>
      <c r="G30" s="84">
        <v>531012.41327899997</v>
      </c>
      <c r="H30" s="84">
        <v>652233.43307400006</v>
      </c>
      <c r="I30" s="84">
        <v>524367.81582800008</v>
      </c>
      <c r="J30" s="84">
        <v>684728.42784400005</v>
      </c>
      <c r="K30" s="86">
        <v>785169.48463899991</v>
      </c>
      <c r="L30" s="104"/>
      <c r="M30" s="99">
        <f>+K30/K$38</f>
        <v>0.27391001533830162</v>
      </c>
      <c r="N30" s="99">
        <f>+K30/J30-1</f>
        <v>0.14668743506277071</v>
      </c>
    </row>
    <row r="31" spans="1:14" ht="12.75" x14ac:dyDescent="0.2">
      <c r="A31" s="83" t="s">
        <v>7</v>
      </c>
      <c r="B31" s="88">
        <v>122565.03509300001</v>
      </c>
      <c r="C31" s="88">
        <v>51763.657856000005</v>
      </c>
      <c r="D31" s="88">
        <v>19608.922369</v>
      </c>
      <c r="E31" s="89"/>
      <c r="F31" s="88"/>
      <c r="G31" s="88"/>
      <c r="H31" s="88"/>
      <c r="I31" s="88">
        <v>0.73688500000000001</v>
      </c>
      <c r="J31" s="88">
        <v>1650.7922619999999</v>
      </c>
      <c r="K31" s="90">
        <v>624.51990699999999</v>
      </c>
      <c r="L31" s="105"/>
      <c r="M31" s="99">
        <f t="shared" ref="M31:M38" si="7">+K31/K$38</f>
        <v>2.1786666528958977E-4</v>
      </c>
      <c r="N31" s="99">
        <f t="shared" ref="N31:N38" si="8">+K31/J31-1</f>
        <v>-0.62168473806427382</v>
      </c>
    </row>
    <row r="32" spans="1:14" ht="12.75" x14ac:dyDescent="0.2">
      <c r="A32" s="83" t="s">
        <v>8</v>
      </c>
      <c r="B32" s="95">
        <v>44873.093922</v>
      </c>
      <c r="C32" s="95">
        <v>150319.75725200001</v>
      </c>
      <c r="D32" s="95">
        <v>293230.28585900005</v>
      </c>
      <c r="E32" s="85">
        <v>334082.54631200002</v>
      </c>
      <c r="F32" s="95">
        <v>289744.11893500003</v>
      </c>
      <c r="G32" s="95">
        <v>258832.80653899998</v>
      </c>
      <c r="H32" s="95">
        <v>297286.08960499993</v>
      </c>
      <c r="I32" s="95">
        <v>297214.73592400004</v>
      </c>
      <c r="J32" s="95">
        <v>264060.78761899995</v>
      </c>
      <c r="K32" s="96">
        <v>317337.15232500009</v>
      </c>
      <c r="L32" s="106"/>
      <c r="M32" s="99">
        <f t="shared" si="7"/>
        <v>0.11070453699651621</v>
      </c>
      <c r="N32" s="99">
        <f t="shared" si="8"/>
        <v>0.20175795575854272</v>
      </c>
    </row>
    <row r="33" spans="1:14" ht="12.75" x14ac:dyDescent="0.2">
      <c r="A33" s="83" t="s">
        <v>69</v>
      </c>
      <c r="B33" s="84">
        <v>142517.46555799997</v>
      </c>
      <c r="C33" s="84">
        <v>147419.90513400003</v>
      </c>
      <c r="D33" s="84">
        <v>165638.943058</v>
      </c>
      <c r="E33" s="85">
        <v>183495.15520600002</v>
      </c>
      <c r="F33" s="84">
        <v>209468.330055</v>
      </c>
      <c r="G33" s="84">
        <v>195863.97025000001</v>
      </c>
      <c r="H33" s="84">
        <v>198503.39387299999</v>
      </c>
      <c r="I33" s="84">
        <v>176912.836881</v>
      </c>
      <c r="J33" s="84">
        <v>160436.057608</v>
      </c>
      <c r="K33" s="86">
        <v>164862.241687</v>
      </c>
      <c r="L33" s="104"/>
      <c r="M33" s="99">
        <f t="shared" si="7"/>
        <v>5.7512957434858972E-2</v>
      </c>
      <c r="N33" s="99">
        <f t="shared" si="8"/>
        <v>2.7588462001570058E-2</v>
      </c>
    </row>
    <row r="34" spans="1:14" ht="12.75" x14ac:dyDescent="0.2">
      <c r="A34" s="83" t="s">
        <v>10</v>
      </c>
      <c r="B34" s="84">
        <v>53536.312917000003</v>
      </c>
      <c r="C34" s="84">
        <v>50209.247710999989</v>
      </c>
      <c r="D34" s="84">
        <v>40311.214804999996</v>
      </c>
      <c r="E34" s="85">
        <v>53952.961851</v>
      </c>
      <c r="F34" s="84">
        <v>48634.091967000008</v>
      </c>
      <c r="G34" s="84">
        <v>51753.469033000001</v>
      </c>
      <c r="H34" s="84">
        <v>58753.195427000006</v>
      </c>
      <c r="I34" s="84">
        <v>64957.134269000009</v>
      </c>
      <c r="J34" s="84">
        <v>68221.521694999989</v>
      </c>
      <c r="K34" s="86">
        <v>78937.161611000003</v>
      </c>
      <c r="L34" s="104"/>
      <c r="M34" s="99">
        <f t="shared" si="7"/>
        <v>2.7537594838612556E-2</v>
      </c>
      <c r="N34" s="99">
        <f t="shared" si="8"/>
        <v>0.15707125331954264</v>
      </c>
    </row>
    <row r="35" spans="1:14" ht="12.75" x14ac:dyDescent="0.2">
      <c r="A35" s="87" t="s">
        <v>11</v>
      </c>
      <c r="B35" s="88">
        <v>24006.027961</v>
      </c>
      <c r="C35" s="88">
        <v>52768.890177000008</v>
      </c>
      <c r="D35" s="88">
        <v>56332.983977999997</v>
      </c>
      <c r="E35" s="89">
        <v>66051.210307000001</v>
      </c>
      <c r="F35" s="88">
        <v>68620.32052899999</v>
      </c>
      <c r="G35" s="88">
        <v>75417.200085000004</v>
      </c>
      <c r="H35" s="88">
        <v>103437.110294</v>
      </c>
      <c r="I35" s="88">
        <v>100713.15476600001</v>
      </c>
      <c r="J35" s="88">
        <v>127065.72010699999</v>
      </c>
      <c r="K35" s="90"/>
      <c r="L35" s="105"/>
      <c r="M35" s="99">
        <f t="shared" si="7"/>
        <v>0</v>
      </c>
      <c r="N35" s="100">
        <f t="shared" si="8"/>
        <v>-1</v>
      </c>
    </row>
    <row r="36" spans="1:14" ht="12.75" x14ac:dyDescent="0.2">
      <c r="A36" s="83" t="s">
        <v>70</v>
      </c>
      <c r="B36" s="84">
        <v>389758.75460499997</v>
      </c>
      <c r="C36" s="84">
        <v>487722.68300499994</v>
      </c>
      <c r="D36" s="84">
        <v>527367.76889000006</v>
      </c>
      <c r="E36" s="85">
        <v>524464.59068299993</v>
      </c>
      <c r="F36" s="84">
        <v>445332.82442499994</v>
      </c>
      <c r="G36" s="84">
        <v>515519.27349100006</v>
      </c>
      <c r="H36" s="84">
        <v>516314.09967399994</v>
      </c>
      <c r="I36" s="84">
        <v>686704.44324699999</v>
      </c>
      <c r="J36" s="84">
        <v>816552.375994</v>
      </c>
      <c r="K36" s="86">
        <v>880778.02793799993</v>
      </c>
      <c r="L36" s="104"/>
      <c r="M36" s="99">
        <f t="shared" si="7"/>
        <v>0.30726349897953403</v>
      </c>
      <c r="N36" s="99">
        <f t="shared" si="8"/>
        <v>7.8654662985723656E-2</v>
      </c>
    </row>
    <row r="37" spans="1:14" ht="12.75" x14ac:dyDescent="0.2">
      <c r="A37" s="91" t="s">
        <v>13</v>
      </c>
      <c r="B37" s="92">
        <v>1176982.3228229999</v>
      </c>
      <c r="C37" s="92">
        <v>1101048.3634229999</v>
      </c>
      <c r="D37" s="92">
        <v>976506.3722649999</v>
      </c>
      <c r="E37" s="93">
        <v>831765.05413399998</v>
      </c>
      <c r="F37" s="92">
        <v>899723.95606799994</v>
      </c>
      <c r="G37" s="92">
        <v>974834.61178500007</v>
      </c>
      <c r="H37" s="92">
        <v>970291.36486999993</v>
      </c>
      <c r="I37" s="92">
        <v>607809.54518599994</v>
      </c>
      <c r="J37" s="92">
        <v>674501.50568100007</v>
      </c>
      <c r="K37" s="94">
        <v>638814.87095400004</v>
      </c>
      <c r="L37" s="104"/>
      <c r="M37" s="99">
        <f t="shared" si="7"/>
        <v>0.22285352974688702</v>
      </c>
      <c r="N37" s="99">
        <f t="shared" si="8"/>
        <v>-5.2908161696347267E-2</v>
      </c>
    </row>
    <row r="38" spans="1:14" ht="12.75" x14ac:dyDescent="0.2">
      <c r="A38" s="71" t="s">
        <v>22</v>
      </c>
      <c r="B38" s="72">
        <f t="shared" ref="B38:K38" si="9">SUM(B30:B37)</f>
        <v>2405950.7011890002</v>
      </c>
      <c r="C38" s="72">
        <f t="shared" si="9"/>
        <v>2572331.51859</v>
      </c>
      <c r="D38" s="72">
        <f t="shared" si="9"/>
        <v>2707090.5150200003</v>
      </c>
      <c r="E38" s="73">
        <f t="shared" si="9"/>
        <v>2607946.9599879999</v>
      </c>
      <c r="F38" s="72">
        <f t="shared" si="9"/>
        <v>2464701.6861719997</v>
      </c>
      <c r="G38" s="72">
        <f t="shared" si="9"/>
        <v>2603233.7444620002</v>
      </c>
      <c r="H38" s="72">
        <f t="shared" si="9"/>
        <v>2796818.6868169997</v>
      </c>
      <c r="I38" s="72">
        <f t="shared" si="9"/>
        <v>2458680.4029860003</v>
      </c>
      <c r="J38" s="72">
        <f t="shared" si="9"/>
        <v>2797217.1888100002</v>
      </c>
      <c r="K38" s="74">
        <f t="shared" si="9"/>
        <v>2866523.459061</v>
      </c>
      <c r="L38" s="104"/>
      <c r="M38" s="99">
        <f t="shared" si="7"/>
        <v>1</v>
      </c>
      <c r="N38" s="99">
        <f t="shared" si="8"/>
        <v>2.4776864137777022E-2</v>
      </c>
    </row>
    <row r="39" spans="1:14" x14ac:dyDescent="0.25">
      <c r="A39" s="71" t="s">
        <v>71</v>
      </c>
      <c r="B39" s="72">
        <f>+B38/1000</f>
        <v>2405.950701189</v>
      </c>
      <c r="C39" s="72">
        <f t="shared" ref="C39:K39" si="10">+C38/1000</f>
        <v>2572.3315185900001</v>
      </c>
      <c r="D39" s="72">
        <f t="shared" si="10"/>
        <v>2707.0905150200001</v>
      </c>
      <c r="E39" s="72">
        <f t="shared" si="10"/>
        <v>2607.9469599879999</v>
      </c>
      <c r="F39" s="72">
        <f t="shared" si="10"/>
        <v>2464.7016861719999</v>
      </c>
      <c r="G39" s="72">
        <f t="shared" si="10"/>
        <v>2603.2337444620002</v>
      </c>
      <c r="H39" s="72">
        <f t="shared" si="10"/>
        <v>2796.8186868169996</v>
      </c>
      <c r="I39" s="72">
        <f t="shared" si="10"/>
        <v>2458.6804029860004</v>
      </c>
      <c r="J39" s="72">
        <f t="shared" si="10"/>
        <v>2797.2171888100002</v>
      </c>
      <c r="K39" s="74">
        <f t="shared" si="10"/>
        <v>2866.5234590609998</v>
      </c>
      <c r="L39" s="104"/>
    </row>
    <row r="41" spans="1:14" ht="12.75" x14ac:dyDescent="0.2">
      <c r="A41" s="75" t="s">
        <v>18</v>
      </c>
      <c r="B41" s="76">
        <v>2007</v>
      </c>
      <c r="C41" s="76">
        <v>2008</v>
      </c>
      <c r="D41" s="76">
        <v>2009</v>
      </c>
      <c r="E41" s="77">
        <v>2010</v>
      </c>
      <c r="F41" s="76">
        <v>2011</v>
      </c>
      <c r="G41" s="76">
        <v>2012</v>
      </c>
      <c r="H41" s="76">
        <v>2013</v>
      </c>
      <c r="I41" s="76">
        <v>2014</v>
      </c>
      <c r="J41" s="76">
        <v>2015</v>
      </c>
      <c r="K41" s="78" t="s">
        <v>68</v>
      </c>
      <c r="L41" s="102"/>
      <c r="M41" s="98" t="s">
        <v>72</v>
      </c>
      <c r="N41" s="98" t="s">
        <v>2</v>
      </c>
    </row>
    <row r="42" spans="1:14" ht="12.75" x14ac:dyDescent="0.2">
      <c r="A42" s="79"/>
      <c r="B42" s="80"/>
      <c r="C42" s="80"/>
      <c r="D42" s="80"/>
      <c r="E42" s="81"/>
      <c r="F42" s="80"/>
      <c r="G42" s="80"/>
      <c r="H42" s="80"/>
      <c r="I42" s="80"/>
      <c r="J42" s="80"/>
      <c r="K42" s="82"/>
      <c r="L42" s="103"/>
      <c r="M42" s="80"/>
      <c r="N42" s="80"/>
    </row>
    <row r="43" spans="1:14" ht="12.75" x14ac:dyDescent="0.2">
      <c r="A43" s="83" t="s">
        <v>6</v>
      </c>
      <c r="B43" s="84">
        <v>20716.990461000005</v>
      </c>
      <c r="C43" s="84">
        <v>27568.779438000001</v>
      </c>
      <c r="D43" s="84">
        <v>36086.150175000002</v>
      </c>
      <c r="E43" s="85">
        <v>27083.665115999993</v>
      </c>
      <c r="F43" s="84">
        <v>21230.872543999998</v>
      </c>
      <c r="G43" s="84">
        <v>20424.067672999998</v>
      </c>
      <c r="H43" s="84">
        <v>21570.018383000002</v>
      </c>
      <c r="I43" s="84">
        <v>21328.010920000001</v>
      </c>
      <c r="J43" s="84">
        <v>20981.796806999995</v>
      </c>
      <c r="K43" s="86">
        <v>29811.946075</v>
      </c>
      <c r="L43" s="104"/>
      <c r="M43" s="99">
        <f>+K43/K$51</f>
        <v>0.12785258163968777</v>
      </c>
      <c r="N43" s="99">
        <f>+K43/J43-1</f>
        <v>0.42084809748296048</v>
      </c>
    </row>
    <row r="44" spans="1:14" ht="12.75" x14ac:dyDescent="0.2">
      <c r="A44" s="83" t="s">
        <v>7</v>
      </c>
      <c r="B44" s="88"/>
      <c r="C44" s="88"/>
      <c r="D44" s="88"/>
      <c r="E44" s="89"/>
      <c r="F44" s="88"/>
      <c r="G44" s="88"/>
      <c r="H44" s="88"/>
      <c r="I44" s="88"/>
      <c r="J44" s="88"/>
      <c r="K44" s="90"/>
      <c r="L44" s="105"/>
      <c r="M44" s="99"/>
      <c r="N44" s="99"/>
    </row>
    <row r="45" spans="1:14" ht="12.75" x14ac:dyDescent="0.2">
      <c r="A45" s="83" t="s">
        <v>8</v>
      </c>
      <c r="B45" s="95">
        <v>5979.8113180000009</v>
      </c>
      <c r="C45" s="95">
        <v>6971.620696</v>
      </c>
      <c r="D45" s="95">
        <v>5411.0526469999995</v>
      </c>
      <c r="E45" s="85">
        <v>5583.0337869999994</v>
      </c>
      <c r="F45" s="95">
        <v>4147.3602330000003</v>
      </c>
      <c r="G45" s="95">
        <v>7669.0031949999993</v>
      </c>
      <c r="H45" s="95">
        <v>8868.2304060000006</v>
      </c>
      <c r="I45" s="95">
        <v>11346.466191000001</v>
      </c>
      <c r="J45" s="95">
        <v>10417.734227000001</v>
      </c>
      <c r="K45" s="96">
        <v>7884.2697059999991</v>
      </c>
      <c r="L45" s="106"/>
      <c r="M45" s="99">
        <f t="shared" ref="M45:M51" si="11">+K45/K$51</f>
        <v>3.3812761961923746E-2</v>
      </c>
      <c r="N45" s="99">
        <f t="shared" ref="N45:N51" si="12">+K45/J45-1</f>
        <v>-0.24318767073496028</v>
      </c>
    </row>
    <row r="46" spans="1:14" ht="12.75" x14ac:dyDescent="0.2">
      <c r="A46" s="83" t="s">
        <v>69</v>
      </c>
      <c r="B46" s="84">
        <v>10929.892657</v>
      </c>
      <c r="C46" s="84">
        <v>13228.387802000001</v>
      </c>
      <c r="D46" s="84">
        <v>14872.220706</v>
      </c>
      <c r="E46" s="85">
        <v>10918.627964999998</v>
      </c>
      <c r="F46" s="84">
        <v>6380.6397259999994</v>
      </c>
      <c r="G46" s="84">
        <v>7197.7732150000002</v>
      </c>
      <c r="H46" s="84">
        <v>11765.565649</v>
      </c>
      <c r="I46" s="84">
        <v>17090.096868000001</v>
      </c>
      <c r="J46" s="84">
        <v>15489.300655999998</v>
      </c>
      <c r="K46" s="86">
        <v>14611.491465000001</v>
      </c>
      <c r="L46" s="104"/>
      <c r="M46" s="99">
        <f t="shared" si="11"/>
        <v>6.2663366581529462E-2</v>
      </c>
      <c r="N46" s="99">
        <f t="shared" si="12"/>
        <v>-5.6671970574731168E-2</v>
      </c>
    </row>
    <row r="47" spans="1:14" ht="12.75" x14ac:dyDescent="0.2">
      <c r="A47" s="83" t="s">
        <v>10</v>
      </c>
      <c r="B47" s="84">
        <v>12920.051925000002</v>
      </c>
      <c r="C47" s="84">
        <v>13834.057350000001</v>
      </c>
      <c r="D47" s="84">
        <v>12750.419327999998</v>
      </c>
      <c r="E47" s="85">
        <v>14259.328469000002</v>
      </c>
      <c r="F47" s="84">
        <v>11835.236160999999</v>
      </c>
      <c r="G47" s="84">
        <v>12176.22752</v>
      </c>
      <c r="H47" s="84">
        <v>11033.694610000002</v>
      </c>
      <c r="I47" s="84">
        <v>12188.170301</v>
      </c>
      <c r="J47" s="84">
        <v>21477.263709999999</v>
      </c>
      <c r="K47" s="86">
        <v>24130.063150000002</v>
      </c>
      <c r="L47" s="104"/>
      <c r="M47" s="99">
        <f t="shared" si="11"/>
        <v>0.10348505465207865</v>
      </c>
      <c r="N47" s="99">
        <f t="shared" si="12"/>
        <v>0.12351663954122971</v>
      </c>
    </row>
    <row r="48" spans="1:14" ht="12.75" x14ac:dyDescent="0.2">
      <c r="A48" s="87" t="s">
        <v>11</v>
      </c>
      <c r="B48" s="88">
        <v>3246.2589459999999</v>
      </c>
      <c r="C48" s="88">
        <v>9497.0974569999998</v>
      </c>
      <c r="D48" s="88">
        <v>8424.6351529999993</v>
      </c>
      <c r="E48" s="89">
        <v>7951.9535879999994</v>
      </c>
      <c r="F48" s="88">
        <v>9240.0729980000015</v>
      </c>
      <c r="G48" s="88">
        <v>9759.4905799999997</v>
      </c>
      <c r="H48" s="88">
        <v>15258.743</v>
      </c>
      <c r="I48" s="88">
        <v>16684.838929999998</v>
      </c>
      <c r="J48" s="88">
        <v>17683.912317000002</v>
      </c>
      <c r="K48" s="90">
        <v>18307.493380000004</v>
      </c>
      <c r="L48" s="105"/>
      <c r="M48" s="99">
        <f t="shared" si="11"/>
        <v>7.8514173012923433E-2</v>
      </c>
      <c r="N48" s="100">
        <f t="shared" si="12"/>
        <v>3.5262619030322684E-2</v>
      </c>
    </row>
    <row r="49" spans="1:23" ht="12.75" x14ac:dyDescent="0.2">
      <c r="A49" s="83" t="s">
        <v>70</v>
      </c>
      <c r="B49" s="84">
        <v>32076.553318999995</v>
      </c>
      <c r="C49" s="84">
        <v>44765.475887000008</v>
      </c>
      <c r="D49" s="84">
        <v>36209.296068000003</v>
      </c>
      <c r="E49" s="85">
        <v>35185.991176000003</v>
      </c>
      <c r="F49" s="84">
        <v>35079.351653999998</v>
      </c>
      <c r="G49" s="84">
        <v>46127.164706000003</v>
      </c>
      <c r="H49" s="84">
        <v>46705.892148000006</v>
      </c>
      <c r="I49" s="84">
        <v>43237.558247999994</v>
      </c>
      <c r="J49" s="84">
        <v>46675.827455000006</v>
      </c>
      <c r="K49" s="86">
        <v>51013.314502999994</v>
      </c>
      <c r="L49" s="104"/>
      <c r="M49" s="99">
        <f t="shared" si="11"/>
        <v>0.21877753102053651</v>
      </c>
      <c r="N49" s="99">
        <f t="shared" si="12"/>
        <v>9.2927909037750611E-2</v>
      </c>
    </row>
    <row r="50" spans="1:23" s="66" customFormat="1" x14ac:dyDescent="0.25">
      <c r="A50" s="91" t="s">
        <v>13</v>
      </c>
      <c r="B50" s="92">
        <v>180716.58996100002</v>
      </c>
      <c r="C50" s="92">
        <v>164842.57566899998</v>
      </c>
      <c r="D50" s="92">
        <v>127720.409894</v>
      </c>
      <c r="E50" s="93">
        <v>94396.498170999985</v>
      </c>
      <c r="F50" s="92">
        <v>83083.059158000004</v>
      </c>
      <c r="G50" s="92">
        <v>91961.573697</v>
      </c>
      <c r="H50" s="92">
        <v>89988.658189000009</v>
      </c>
      <c r="I50" s="92">
        <v>73117.123323000007</v>
      </c>
      <c r="J50" s="92">
        <v>94528.180955000018</v>
      </c>
      <c r="K50" s="94">
        <v>87415.798746999993</v>
      </c>
      <c r="L50" s="104"/>
      <c r="M50" s="99">
        <f t="shared" si="11"/>
        <v>0.37489453113132037</v>
      </c>
      <c r="N50" s="99">
        <f t="shared" si="12"/>
        <v>-7.5240866122091798E-2</v>
      </c>
      <c r="O50" s="67"/>
      <c r="P50" s="67"/>
      <c r="Q50" s="67"/>
      <c r="R50" s="67"/>
      <c r="S50" s="67"/>
      <c r="T50" s="67"/>
      <c r="U50" s="67"/>
      <c r="V50" s="67"/>
      <c r="W50" s="67"/>
    </row>
    <row r="51" spans="1:23" s="66" customFormat="1" x14ac:dyDescent="0.25">
      <c r="A51" s="71" t="s">
        <v>22</v>
      </c>
      <c r="B51" s="72">
        <f t="shared" ref="B51:K51" si="13">SUM(B43:B50)</f>
        <v>266586.14858700003</v>
      </c>
      <c r="C51" s="72">
        <f t="shared" si="13"/>
        <v>280707.99429900001</v>
      </c>
      <c r="D51" s="72">
        <f t="shared" si="13"/>
        <v>241474.18397100002</v>
      </c>
      <c r="E51" s="73">
        <f t="shared" si="13"/>
        <v>195379.09827199997</v>
      </c>
      <c r="F51" s="72">
        <f t="shared" si="13"/>
        <v>170996.592474</v>
      </c>
      <c r="G51" s="72">
        <f t="shared" si="13"/>
        <v>195315.300586</v>
      </c>
      <c r="H51" s="72">
        <f t="shared" si="13"/>
        <v>205190.80238500002</v>
      </c>
      <c r="I51" s="72">
        <f t="shared" si="13"/>
        <v>194992.26478100001</v>
      </c>
      <c r="J51" s="72">
        <f t="shared" si="13"/>
        <v>227254.01612700001</v>
      </c>
      <c r="K51" s="74">
        <f t="shared" si="13"/>
        <v>233174.377026</v>
      </c>
      <c r="L51" s="104"/>
      <c r="M51" s="99">
        <f t="shared" si="11"/>
        <v>1</v>
      </c>
      <c r="N51" s="99">
        <f t="shared" si="12"/>
        <v>2.6051732769780456E-2</v>
      </c>
      <c r="O51" s="67"/>
      <c r="P51" s="67"/>
      <c r="Q51" s="67"/>
      <c r="R51" s="67"/>
      <c r="S51" s="67"/>
      <c r="T51" s="67"/>
      <c r="U51" s="67"/>
      <c r="V51" s="67"/>
      <c r="W51" s="67"/>
    </row>
    <row r="53" spans="1:23" s="66" customFormat="1" x14ac:dyDescent="0.25">
      <c r="A53" s="97" t="s">
        <v>16</v>
      </c>
      <c r="B53" s="76">
        <v>2007</v>
      </c>
      <c r="C53" s="76">
        <v>2008</v>
      </c>
      <c r="D53" s="76">
        <v>2009</v>
      </c>
      <c r="E53" s="77">
        <v>2010</v>
      </c>
      <c r="F53" s="76">
        <v>2011</v>
      </c>
      <c r="G53" s="76">
        <v>2012</v>
      </c>
      <c r="H53" s="76">
        <v>2013</v>
      </c>
      <c r="I53" s="76">
        <v>2014</v>
      </c>
      <c r="J53" s="76">
        <v>2015</v>
      </c>
      <c r="K53" s="78" t="s">
        <v>68</v>
      </c>
      <c r="L53" s="102"/>
      <c r="M53" s="98" t="s">
        <v>72</v>
      </c>
      <c r="N53" s="98" t="s">
        <v>2</v>
      </c>
      <c r="O53" s="67"/>
      <c r="P53" s="67"/>
      <c r="Q53" s="67"/>
      <c r="R53" s="67"/>
      <c r="S53" s="67"/>
      <c r="T53" s="67"/>
      <c r="U53" s="67"/>
      <c r="V53" s="67"/>
      <c r="W53" s="67"/>
    </row>
    <row r="54" spans="1:23" s="66" customFormat="1" x14ac:dyDescent="0.25">
      <c r="A54" s="79"/>
      <c r="B54" s="80"/>
      <c r="C54" s="80"/>
      <c r="D54" s="80"/>
      <c r="E54" s="81"/>
      <c r="F54" s="80"/>
      <c r="G54" s="80"/>
      <c r="H54" s="80"/>
      <c r="I54" s="80"/>
      <c r="J54" s="80"/>
      <c r="K54" s="82"/>
      <c r="L54" s="103"/>
      <c r="M54" s="80"/>
      <c r="N54" s="80"/>
      <c r="O54" s="67"/>
      <c r="P54" s="67"/>
      <c r="Q54" s="67"/>
      <c r="R54" s="67"/>
      <c r="S54" s="67"/>
      <c r="T54" s="67"/>
      <c r="U54" s="67"/>
      <c r="V54" s="67"/>
      <c r="W54" s="67"/>
    </row>
    <row r="55" spans="1:23" s="66" customFormat="1" x14ac:dyDescent="0.25">
      <c r="A55" s="83" t="s">
        <v>6</v>
      </c>
      <c r="B55" s="84">
        <v>391299.13607899996</v>
      </c>
      <c r="C55" s="84">
        <v>460367.20389700006</v>
      </c>
      <c r="D55" s="84">
        <v>557012.93638199999</v>
      </c>
      <c r="E55" s="85">
        <v>483198.48579800001</v>
      </c>
      <c r="F55" s="84">
        <v>325278.25747700006</v>
      </c>
      <c r="G55" s="84">
        <v>330956.98845100001</v>
      </c>
      <c r="H55" s="84">
        <v>378977.85730199999</v>
      </c>
      <c r="I55" s="84">
        <v>315923.18734200002</v>
      </c>
      <c r="J55" s="84">
        <v>345881.99285099999</v>
      </c>
      <c r="K55" s="86">
        <v>308783.33643700002</v>
      </c>
      <c r="L55" s="104"/>
      <c r="M55" s="99">
        <f>+K55/K$63</f>
        <v>0.26401591477520769</v>
      </c>
      <c r="N55" s="99">
        <f>+K55/J55-1</f>
        <v>-0.10725813190853628</v>
      </c>
      <c r="O55" s="67"/>
      <c r="P55" s="67"/>
      <c r="Q55" s="67"/>
      <c r="R55" s="67"/>
      <c r="S55" s="67"/>
      <c r="T55" s="67"/>
      <c r="U55" s="67"/>
      <c r="V55" s="67"/>
      <c r="W55" s="67"/>
    </row>
    <row r="56" spans="1:23" s="66" customFormat="1" x14ac:dyDescent="0.25">
      <c r="A56" s="83" t="s">
        <v>7</v>
      </c>
      <c r="B56" s="88"/>
      <c r="C56" s="88"/>
      <c r="D56" s="88"/>
      <c r="E56" s="89"/>
      <c r="F56" s="88"/>
      <c r="G56" s="88"/>
      <c r="H56" s="88"/>
      <c r="I56" s="88"/>
      <c r="J56" s="88"/>
      <c r="K56" s="90"/>
      <c r="L56" s="105"/>
      <c r="M56" s="99"/>
      <c r="N56" s="99"/>
      <c r="O56" s="67"/>
      <c r="P56" s="67"/>
      <c r="Q56" s="67"/>
      <c r="R56" s="67"/>
      <c r="S56" s="67"/>
      <c r="T56" s="67"/>
      <c r="U56" s="67"/>
      <c r="V56" s="67"/>
      <c r="W56" s="67"/>
    </row>
    <row r="57" spans="1:23" s="66" customFormat="1" x14ac:dyDescent="0.25">
      <c r="A57" s="83" t="s">
        <v>8</v>
      </c>
      <c r="B57" s="95">
        <v>20309.265576999998</v>
      </c>
      <c r="C57" s="95">
        <v>21493.177625</v>
      </c>
      <c r="D57" s="95">
        <v>24764.007208999996</v>
      </c>
      <c r="E57" s="85">
        <v>24613.381138000001</v>
      </c>
      <c r="F57" s="95">
        <v>22072.792327999996</v>
      </c>
      <c r="G57" s="95">
        <v>38669.826254</v>
      </c>
      <c r="H57" s="95">
        <v>42732.340587999992</v>
      </c>
      <c r="I57" s="95">
        <v>46707.709672000005</v>
      </c>
      <c r="J57" s="95">
        <v>48383.003298999989</v>
      </c>
      <c r="K57" s="96">
        <v>47005.733364999993</v>
      </c>
      <c r="L57" s="106"/>
      <c r="M57" s="99">
        <f t="shared" ref="M57:M63" si="14">+K57/K$63</f>
        <v>4.0190840079778717E-2</v>
      </c>
      <c r="N57" s="99">
        <f t="shared" ref="N57:N63" si="15">+K57/J57-1</f>
        <v>-2.8465986815425004E-2</v>
      </c>
      <c r="O57" s="67"/>
      <c r="P57" s="67"/>
      <c r="Q57" s="67"/>
      <c r="R57" s="67"/>
      <c r="S57" s="67"/>
      <c r="T57" s="67"/>
      <c r="U57" s="67"/>
      <c r="V57" s="67"/>
      <c r="W57" s="67"/>
    </row>
    <row r="58" spans="1:23" s="66" customFormat="1" x14ac:dyDescent="0.25">
      <c r="A58" s="83" t="s">
        <v>69</v>
      </c>
      <c r="B58" s="84">
        <v>11351.988306000001</v>
      </c>
      <c r="C58" s="84">
        <v>13738.046894000001</v>
      </c>
      <c r="D58" s="84">
        <v>14295.378318999999</v>
      </c>
      <c r="E58" s="85">
        <v>8475.7045910000015</v>
      </c>
      <c r="F58" s="84">
        <v>5137.1995560000005</v>
      </c>
      <c r="G58" s="84">
        <v>6274.4436530000003</v>
      </c>
      <c r="H58" s="84">
        <v>10322.687499</v>
      </c>
      <c r="I58" s="84">
        <v>15742.061326999999</v>
      </c>
      <c r="J58" s="84">
        <v>14280.831764999999</v>
      </c>
      <c r="K58" s="86">
        <v>10800.535329</v>
      </c>
      <c r="L58" s="104"/>
      <c r="M58" s="99">
        <f t="shared" si="14"/>
        <v>9.2346732432229805E-3</v>
      </c>
      <c r="N58" s="99">
        <f t="shared" si="15"/>
        <v>-0.24370404282260649</v>
      </c>
      <c r="O58" s="67"/>
      <c r="P58" s="67"/>
      <c r="Q58" s="67"/>
      <c r="R58" s="67"/>
      <c r="S58" s="67"/>
      <c r="T58" s="67"/>
      <c r="U58" s="67"/>
      <c r="V58" s="67"/>
      <c r="W58" s="67"/>
    </row>
    <row r="59" spans="1:23" s="66" customFormat="1" x14ac:dyDescent="0.25">
      <c r="A59" s="83" t="s">
        <v>10</v>
      </c>
      <c r="B59" s="84">
        <v>21266.143394999999</v>
      </c>
      <c r="C59" s="84">
        <v>24037.572257</v>
      </c>
      <c r="D59" s="84">
        <v>18658.501532999999</v>
      </c>
      <c r="E59" s="85">
        <v>22770.286364</v>
      </c>
      <c r="F59" s="84">
        <v>20594.471263999996</v>
      </c>
      <c r="G59" s="84">
        <v>20767.337598999999</v>
      </c>
      <c r="H59" s="84">
        <v>23870.304619999999</v>
      </c>
      <c r="I59" s="84">
        <v>24005.938671999997</v>
      </c>
      <c r="J59" s="84">
        <v>33822.72092</v>
      </c>
      <c r="K59" s="86">
        <v>43105.757449999997</v>
      </c>
      <c r="L59" s="104"/>
      <c r="M59" s="99">
        <f t="shared" si="14"/>
        <v>3.68562828440126E-2</v>
      </c>
      <c r="N59" s="99">
        <f t="shared" si="15"/>
        <v>0.2744615535798236</v>
      </c>
      <c r="O59" s="67"/>
      <c r="P59" s="67"/>
      <c r="Q59" s="67"/>
      <c r="R59" s="67"/>
      <c r="S59" s="67"/>
      <c r="T59" s="67"/>
      <c r="U59" s="67"/>
      <c r="V59" s="67"/>
      <c r="W59" s="67"/>
    </row>
    <row r="60" spans="1:23" s="66" customFormat="1" x14ac:dyDescent="0.25">
      <c r="A60" s="87" t="s">
        <v>11</v>
      </c>
      <c r="B60" s="88">
        <v>23850.600502999998</v>
      </c>
      <c r="C60" s="88">
        <v>78271.649516999998</v>
      </c>
      <c r="D60" s="88">
        <v>81378.670339000004</v>
      </c>
      <c r="E60" s="89">
        <v>77310.981784999996</v>
      </c>
      <c r="F60" s="88">
        <v>96156.637574999986</v>
      </c>
      <c r="G60" s="88">
        <v>114037.53564</v>
      </c>
      <c r="H60" s="88">
        <v>161740.39580000003</v>
      </c>
      <c r="I60" s="88">
        <v>174255.436889</v>
      </c>
      <c r="J60" s="88">
        <v>184176.29011199999</v>
      </c>
      <c r="K60" s="90">
        <v>181054.149378</v>
      </c>
      <c r="L60" s="105"/>
      <c r="M60" s="99">
        <f t="shared" si="14"/>
        <v>0.15480491085901743</v>
      </c>
      <c r="N60" s="100">
        <f t="shared" si="15"/>
        <v>-1.6951914560236703E-2</v>
      </c>
      <c r="O60" s="67"/>
      <c r="P60" s="67"/>
      <c r="Q60" s="67"/>
      <c r="R60" s="67"/>
      <c r="S60" s="67"/>
      <c r="T60" s="67"/>
      <c r="U60" s="67"/>
      <c r="V60" s="67"/>
      <c r="W60" s="67"/>
    </row>
    <row r="61" spans="1:23" s="66" customFormat="1" x14ac:dyDescent="0.25">
      <c r="A61" s="83" t="s">
        <v>70</v>
      </c>
      <c r="B61" s="84">
        <v>189669.69139800005</v>
      </c>
      <c r="C61" s="84">
        <v>247319.79631599999</v>
      </c>
      <c r="D61" s="84">
        <v>250594.35703800002</v>
      </c>
      <c r="E61" s="85">
        <v>258696.94064199997</v>
      </c>
      <c r="F61" s="84">
        <v>199445.60643300001</v>
      </c>
      <c r="G61" s="84">
        <v>247387.33715400001</v>
      </c>
      <c r="H61" s="84">
        <v>245157.597332</v>
      </c>
      <c r="I61" s="84">
        <v>255307.54635200003</v>
      </c>
      <c r="J61" s="84">
        <v>293072.39513600001</v>
      </c>
      <c r="K61" s="86">
        <v>307587.74111900001</v>
      </c>
      <c r="L61" s="104"/>
      <c r="M61" s="99">
        <f t="shared" si="14"/>
        <v>0.26299365691885757</v>
      </c>
      <c r="N61" s="99">
        <f t="shared" si="15"/>
        <v>4.952819243267248E-2</v>
      </c>
      <c r="O61" s="67"/>
      <c r="P61" s="67"/>
      <c r="Q61" s="67"/>
      <c r="R61" s="67"/>
      <c r="S61" s="67"/>
      <c r="T61" s="67"/>
      <c r="U61" s="67"/>
      <c r="V61" s="67"/>
      <c r="W61" s="67"/>
    </row>
    <row r="62" spans="1:23" s="66" customFormat="1" x14ac:dyDescent="0.25">
      <c r="A62" s="91" t="s">
        <v>13</v>
      </c>
      <c r="B62" s="92">
        <v>460839.22298199998</v>
      </c>
      <c r="C62" s="92">
        <v>447544.81375800003</v>
      </c>
      <c r="D62" s="92">
        <v>424748.61362900003</v>
      </c>
      <c r="E62" s="93">
        <v>378925.97699699999</v>
      </c>
      <c r="F62" s="92">
        <v>325301.46181799995</v>
      </c>
      <c r="G62" s="92">
        <v>325421.75930600002</v>
      </c>
      <c r="H62" s="92">
        <v>285135.36400399997</v>
      </c>
      <c r="I62" s="92">
        <v>248543.22143799998</v>
      </c>
      <c r="J62" s="92">
        <v>271230.39145200001</v>
      </c>
      <c r="K62" s="94">
        <v>271226.09199500002</v>
      </c>
      <c r="L62" s="104"/>
      <c r="M62" s="99">
        <f t="shared" si="14"/>
        <v>0.231903721279903</v>
      </c>
      <c r="N62" s="99">
        <f t="shared" si="15"/>
        <v>-1.5851678630052213E-5</v>
      </c>
      <c r="O62" s="67"/>
      <c r="P62" s="67"/>
      <c r="Q62" s="67"/>
      <c r="R62" s="67"/>
      <c r="S62" s="67"/>
      <c r="T62" s="67"/>
      <c r="U62" s="67"/>
      <c r="V62" s="67"/>
      <c r="W62" s="67"/>
    </row>
    <row r="63" spans="1:23" s="66" customFormat="1" x14ac:dyDescent="0.25">
      <c r="A63" s="71" t="s">
        <v>22</v>
      </c>
      <c r="B63" s="72">
        <f t="shared" ref="B63:K63" si="16">SUM(B55:B62)</f>
        <v>1118586.0482399999</v>
      </c>
      <c r="C63" s="72">
        <f t="shared" si="16"/>
        <v>1292772.2602640002</v>
      </c>
      <c r="D63" s="72">
        <f t="shared" si="16"/>
        <v>1371452.4644490001</v>
      </c>
      <c r="E63" s="73">
        <f t="shared" si="16"/>
        <v>1253991.7573149998</v>
      </c>
      <c r="F63" s="72">
        <f t="shared" si="16"/>
        <v>993986.42645100004</v>
      </c>
      <c r="G63" s="72">
        <f t="shared" si="16"/>
        <v>1083515.2280570001</v>
      </c>
      <c r="H63" s="72">
        <f t="shared" si="16"/>
        <v>1147936.547145</v>
      </c>
      <c r="I63" s="72">
        <f t="shared" si="16"/>
        <v>1080485.1016919999</v>
      </c>
      <c r="J63" s="72">
        <f t="shared" si="16"/>
        <v>1190847.6255350001</v>
      </c>
      <c r="K63" s="74">
        <f t="shared" si="16"/>
        <v>1169563.3450730001</v>
      </c>
      <c r="L63" s="104"/>
      <c r="M63" s="99">
        <f t="shared" si="14"/>
        <v>1</v>
      </c>
      <c r="N63" s="99">
        <f t="shared" si="15"/>
        <v>-1.7873219046339317E-2</v>
      </c>
      <c r="O63" s="67"/>
      <c r="P63" s="67"/>
      <c r="Q63" s="67"/>
      <c r="R63" s="67"/>
      <c r="S63" s="67"/>
      <c r="T63" s="67"/>
      <c r="U63" s="67"/>
      <c r="V63" s="67"/>
      <c r="W63" s="67"/>
    </row>
    <row r="65" spans="1:23" s="66" customFormat="1" x14ac:dyDescent="0.25">
      <c r="A65" s="97" t="s">
        <v>19</v>
      </c>
      <c r="B65" s="76">
        <v>2007</v>
      </c>
      <c r="C65" s="76">
        <v>2008</v>
      </c>
      <c r="D65" s="76">
        <v>2009</v>
      </c>
      <c r="E65" s="77">
        <v>2010</v>
      </c>
      <c r="F65" s="76">
        <v>2011</v>
      </c>
      <c r="G65" s="76">
        <v>2012</v>
      </c>
      <c r="H65" s="76">
        <v>2013</v>
      </c>
      <c r="I65" s="76">
        <v>2014</v>
      </c>
      <c r="J65" s="76">
        <v>2015</v>
      </c>
      <c r="K65" s="78" t="s">
        <v>68</v>
      </c>
      <c r="L65" s="102"/>
      <c r="M65" s="98" t="s">
        <v>72</v>
      </c>
      <c r="N65" s="98" t="s">
        <v>2</v>
      </c>
      <c r="O65" s="67"/>
      <c r="P65" s="67"/>
      <c r="Q65" s="67"/>
      <c r="R65" s="67"/>
      <c r="S65" s="67"/>
      <c r="T65" s="67"/>
      <c r="U65" s="67"/>
      <c r="V65" s="67"/>
      <c r="W65" s="67"/>
    </row>
    <row r="66" spans="1:23" s="66" customFormat="1" x14ac:dyDescent="0.25">
      <c r="A66" s="79"/>
      <c r="B66" s="80"/>
      <c r="C66" s="80"/>
      <c r="D66" s="80"/>
      <c r="E66" s="81"/>
      <c r="F66" s="80"/>
      <c r="G66" s="80"/>
      <c r="H66" s="80"/>
      <c r="I66" s="80"/>
      <c r="J66" s="80"/>
      <c r="K66" s="82"/>
      <c r="L66" s="103"/>
      <c r="M66" s="80"/>
      <c r="N66" s="80"/>
      <c r="O66" s="67"/>
      <c r="P66" s="67"/>
      <c r="Q66" s="67"/>
      <c r="R66" s="67"/>
      <c r="S66" s="67"/>
      <c r="T66" s="67"/>
      <c r="U66" s="67"/>
      <c r="V66" s="67"/>
      <c r="W66" s="67"/>
    </row>
    <row r="67" spans="1:23" s="66" customFormat="1" x14ac:dyDescent="0.25">
      <c r="A67" s="83" t="s">
        <v>6</v>
      </c>
      <c r="B67" s="84"/>
      <c r="C67" s="84"/>
      <c r="D67" s="84"/>
      <c r="E67" s="85"/>
      <c r="F67" s="84"/>
      <c r="G67" s="84"/>
      <c r="H67" s="84"/>
      <c r="I67" s="84"/>
      <c r="J67" s="84"/>
      <c r="K67" s="86"/>
      <c r="L67" s="104"/>
      <c r="M67" s="99"/>
      <c r="N67" s="99"/>
      <c r="O67" s="67"/>
      <c r="P67" s="67"/>
      <c r="Q67" s="67"/>
      <c r="R67" s="67"/>
      <c r="S67" s="67"/>
      <c r="T67" s="67"/>
      <c r="U67" s="67"/>
      <c r="V67" s="67"/>
      <c r="W67" s="67"/>
    </row>
    <row r="68" spans="1:23" s="66" customFormat="1" x14ac:dyDescent="0.25">
      <c r="A68" s="83" t="s">
        <v>7</v>
      </c>
      <c r="B68" s="88"/>
      <c r="C68" s="88"/>
      <c r="D68" s="88"/>
      <c r="E68" s="89"/>
      <c r="F68" s="88"/>
      <c r="G68" s="88"/>
      <c r="H68" s="88"/>
      <c r="I68" s="88"/>
      <c r="J68" s="88"/>
      <c r="K68" s="90"/>
      <c r="L68" s="105"/>
      <c r="M68" s="99"/>
      <c r="N68" s="99"/>
      <c r="O68" s="67"/>
      <c r="P68" s="67"/>
      <c r="Q68" s="67"/>
      <c r="R68" s="67"/>
      <c r="S68" s="67"/>
      <c r="T68" s="67"/>
      <c r="U68" s="67"/>
      <c r="V68" s="67"/>
      <c r="W68" s="67"/>
    </row>
    <row r="69" spans="1:23" s="66" customFormat="1" x14ac:dyDescent="0.25">
      <c r="A69" s="83" t="s">
        <v>8</v>
      </c>
      <c r="B69" s="95"/>
      <c r="C69" s="95"/>
      <c r="D69" s="95"/>
      <c r="E69" s="85"/>
      <c r="F69" s="95"/>
      <c r="G69" s="95"/>
      <c r="H69" s="95"/>
      <c r="I69" s="95"/>
      <c r="J69" s="95"/>
      <c r="K69" s="96"/>
      <c r="L69" s="106"/>
      <c r="M69" s="99"/>
      <c r="N69" s="99"/>
      <c r="O69" s="67"/>
      <c r="P69" s="67"/>
      <c r="Q69" s="67"/>
      <c r="R69" s="67"/>
      <c r="S69" s="67"/>
      <c r="T69" s="67"/>
      <c r="U69" s="67"/>
      <c r="V69" s="67"/>
      <c r="W69" s="67"/>
    </row>
    <row r="70" spans="1:23" s="66" customFormat="1" x14ac:dyDescent="0.25">
      <c r="A70" s="83" t="s">
        <v>69</v>
      </c>
      <c r="B70" s="84"/>
      <c r="C70" s="84"/>
      <c r="D70" s="84"/>
      <c r="E70" s="85"/>
      <c r="F70" s="84"/>
      <c r="G70" s="84"/>
      <c r="H70" s="84"/>
      <c r="I70" s="84"/>
      <c r="J70" s="84"/>
      <c r="K70" s="86"/>
      <c r="L70" s="104"/>
      <c r="M70" s="99"/>
      <c r="N70" s="99"/>
      <c r="O70" s="67"/>
      <c r="P70" s="67"/>
      <c r="Q70" s="67"/>
      <c r="R70" s="67"/>
      <c r="S70" s="67"/>
      <c r="T70" s="67"/>
      <c r="U70" s="67"/>
      <c r="V70" s="67"/>
      <c r="W70" s="67"/>
    </row>
    <row r="71" spans="1:23" s="66" customFormat="1" x14ac:dyDescent="0.25">
      <c r="A71" s="83" t="s">
        <v>10</v>
      </c>
      <c r="B71" s="84"/>
      <c r="C71" s="84"/>
      <c r="D71" s="84"/>
      <c r="E71" s="85"/>
      <c r="F71" s="84"/>
      <c r="G71" s="84"/>
      <c r="H71" s="84"/>
      <c r="I71" s="84"/>
      <c r="J71" s="84"/>
      <c r="K71" s="86"/>
      <c r="L71" s="104"/>
      <c r="M71" s="99"/>
      <c r="N71" s="99"/>
      <c r="O71" s="67"/>
      <c r="P71" s="67"/>
      <c r="Q71" s="67"/>
      <c r="R71" s="67"/>
      <c r="S71" s="67"/>
      <c r="T71" s="67"/>
      <c r="U71" s="67"/>
      <c r="V71" s="67"/>
      <c r="W71" s="67"/>
    </row>
    <row r="72" spans="1:23" s="66" customFormat="1" x14ac:dyDescent="0.25">
      <c r="A72" s="87" t="s">
        <v>11</v>
      </c>
      <c r="B72" s="95">
        <v>5103597.2635999992</v>
      </c>
      <c r="C72" s="95">
        <v>5160707.0164000001</v>
      </c>
      <c r="D72" s="95">
        <v>4418768.325600001</v>
      </c>
      <c r="E72" s="85">
        <v>6042644.6583000002</v>
      </c>
      <c r="F72" s="95">
        <v>7010937.8915999997</v>
      </c>
      <c r="G72" s="95">
        <v>6684539.3917999994</v>
      </c>
      <c r="H72" s="95">
        <v>6680658.79</v>
      </c>
      <c r="I72" s="95">
        <v>7192591.9308000002</v>
      </c>
      <c r="J72" s="95">
        <v>7320806.8477000007</v>
      </c>
      <c r="K72" s="96">
        <v>7663123.9877000004</v>
      </c>
      <c r="L72" s="106"/>
      <c r="M72" s="99">
        <f t="shared" ref="M72" si="17">+K72/K$75</f>
        <v>1</v>
      </c>
      <c r="N72" s="100">
        <f t="shared" ref="N72:N75" si="18">+K72/J72-1</f>
        <v>4.6759482543586861E-2</v>
      </c>
      <c r="O72" s="67"/>
      <c r="P72" s="67"/>
      <c r="Q72" s="67"/>
      <c r="R72" s="67"/>
      <c r="S72" s="67"/>
      <c r="T72" s="67"/>
      <c r="U72" s="67"/>
      <c r="V72" s="67"/>
      <c r="W72" s="67"/>
    </row>
    <row r="73" spans="1:23" s="66" customFormat="1" x14ac:dyDescent="0.25">
      <c r="A73" s="83" t="s">
        <v>70</v>
      </c>
      <c r="B73" s="84"/>
      <c r="C73" s="84"/>
      <c r="D73" s="84"/>
      <c r="E73" s="85"/>
      <c r="F73" s="84"/>
      <c r="G73" s="84"/>
      <c r="H73" s="84"/>
      <c r="I73" s="84"/>
      <c r="J73" s="84"/>
      <c r="K73" s="86"/>
      <c r="L73" s="104"/>
      <c r="M73" s="99"/>
      <c r="N73" s="99"/>
      <c r="O73" s="67"/>
      <c r="P73" s="67"/>
      <c r="Q73" s="67"/>
      <c r="R73" s="67"/>
      <c r="S73" s="67"/>
      <c r="T73" s="67"/>
      <c r="U73" s="67"/>
      <c r="V73" s="67"/>
      <c r="W73" s="67"/>
    </row>
    <row r="74" spans="1:23" s="66" customFormat="1" x14ac:dyDescent="0.25">
      <c r="A74" s="91" t="s">
        <v>13</v>
      </c>
      <c r="B74" s="92"/>
      <c r="C74" s="92"/>
      <c r="D74" s="92"/>
      <c r="E74" s="93"/>
      <c r="F74" s="92"/>
      <c r="G74" s="92"/>
      <c r="H74" s="92"/>
      <c r="I74" s="92"/>
      <c r="J74" s="92"/>
      <c r="K74" s="94"/>
      <c r="L74" s="104"/>
      <c r="M74" s="99"/>
      <c r="N74" s="99"/>
      <c r="O74" s="67"/>
      <c r="P74" s="67"/>
      <c r="Q74" s="67"/>
      <c r="R74" s="67"/>
      <c r="S74" s="67"/>
      <c r="T74" s="67"/>
      <c r="U74" s="67"/>
      <c r="V74" s="67"/>
      <c r="W74" s="67"/>
    </row>
    <row r="75" spans="1:23" s="66" customFormat="1" x14ac:dyDescent="0.25">
      <c r="A75" s="71" t="s">
        <v>22</v>
      </c>
      <c r="B75" s="72">
        <f t="shared" ref="B75:K75" si="19">SUM(B67:B74)</f>
        <v>5103597.2635999992</v>
      </c>
      <c r="C75" s="72">
        <f t="shared" si="19"/>
        <v>5160707.0164000001</v>
      </c>
      <c r="D75" s="72">
        <f t="shared" si="19"/>
        <v>4418768.325600001</v>
      </c>
      <c r="E75" s="73">
        <f t="shared" si="19"/>
        <v>6042644.6583000002</v>
      </c>
      <c r="F75" s="72">
        <f t="shared" si="19"/>
        <v>7010937.8915999997</v>
      </c>
      <c r="G75" s="72">
        <f t="shared" si="19"/>
        <v>6684539.3917999994</v>
      </c>
      <c r="H75" s="72">
        <f t="shared" si="19"/>
        <v>6680658.79</v>
      </c>
      <c r="I75" s="72">
        <f t="shared" si="19"/>
        <v>7192591.9308000002</v>
      </c>
      <c r="J75" s="72">
        <f t="shared" si="19"/>
        <v>7320806.8477000007</v>
      </c>
      <c r="K75" s="74">
        <f t="shared" si="19"/>
        <v>7663123.9877000004</v>
      </c>
      <c r="L75" s="104"/>
      <c r="M75" s="99">
        <f>+K75/K$75</f>
        <v>1</v>
      </c>
      <c r="N75" s="99">
        <f t="shared" si="18"/>
        <v>4.6759482543586861E-2</v>
      </c>
      <c r="O75" s="67"/>
      <c r="P75" s="67"/>
      <c r="Q75" s="67"/>
      <c r="R75" s="67"/>
      <c r="S75" s="67"/>
      <c r="T75" s="67"/>
      <c r="U75" s="67"/>
      <c r="V75" s="67"/>
      <c r="W75" s="67"/>
    </row>
    <row r="77" spans="1:23" s="66" customFormat="1" x14ac:dyDescent="0.25">
      <c r="A77" s="97" t="s">
        <v>20</v>
      </c>
      <c r="B77" s="76">
        <v>2007</v>
      </c>
      <c r="C77" s="76">
        <v>2008</v>
      </c>
      <c r="D77" s="76">
        <v>2009</v>
      </c>
      <c r="E77" s="77">
        <v>2010</v>
      </c>
      <c r="F77" s="76">
        <v>2011</v>
      </c>
      <c r="G77" s="76">
        <v>2012</v>
      </c>
      <c r="H77" s="76">
        <v>2013</v>
      </c>
      <c r="I77" s="76">
        <v>2014</v>
      </c>
      <c r="J77" s="76">
        <v>2015</v>
      </c>
      <c r="K77" s="78" t="s">
        <v>68</v>
      </c>
      <c r="L77" s="102"/>
      <c r="M77" s="98" t="s">
        <v>72</v>
      </c>
      <c r="N77" s="98" t="s">
        <v>2</v>
      </c>
      <c r="O77" s="67"/>
      <c r="P77" s="67"/>
      <c r="Q77" s="67"/>
      <c r="R77" s="67"/>
      <c r="S77" s="67"/>
      <c r="T77" s="67"/>
      <c r="U77" s="67"/>
      <c r="V77" s="67"/>
      <c r="W77" s="67"/>
    </row>
    <row r="78" spans="1:23" s="66" customFormat="1" x14ac:dyDescent="0.25">
      <c r="A78" s="79"/>
      <c r="B78" s="80"/>
      <c r="C78" s="80"/>
      <c r="D78" s="80"/>
      <c r="E78" s="81"/>
      <c r="F78" s="80"/>
      <c r="G78" s="80"/>
      <c r="H78" s="80"/>
      <c r="I78" s="80"/>
      <c r="J78" s="80"/>
      <c r="K78" s="82"/>
      <c r="L78" s="103"/>
      <c r="M78" s="80"/>
      <c r="N78" s="80"/>
      <c r="O78" s="67"/>
      <c r="P78" s="67"/>
      <c r="Q78" s="67"/>
      <c r="R78" s="67"/>
      <c r="S78" s="67"/>
      <c r="T78" s="67"/>
      <c r="U78" s="67"/>
      <c r="V78" s="67"/>
      <c r="W78" s="67"/>
    </row>
    <row r="79" spans="1:23" s="66" customFormat="1" x14ac:dyDescent="0.25">
      <c r="A79" s="83" t="s">
        <v>6</v>
      </c>
      <c r="B79" s="84">
        <v>6382.2542000000003</v>
      </c>
      <c r="C79" s="84">
        <v>1540.591058</v>
      </c>
      <c r="D79" s="84">
        <v>2482.3728999999998</v>
      </c>
      <c r="E79" s="85">
        <v>3413.3224000000005</v>
      </c>
      <c r="F79" s="84">
        <v>6232.700499999999</v>
      </c>
      <c r="G79" s="84">
        <v>5479.7243000000008</v>
      </c>
      <c r="H79" s="84">
        <v>4544.1959000000006</v>
      </c>
      <c r="I79" s="84">
        <v>1423.5237</v>
      </c>
      <c r="J79" s="84">
        <v>2018.1846</v>
      </c>
      <c r="K79" s="86">
        <v>4667.4817220000004</v>
      </c>
      <c r="L79" s="104"/>
      <c r="M79" s="99">
        <f>+K79/K$87</f>
        <v>0.80965777389623461</v>
      </c>
      <c r="N79" s="99">
        <f>+K79/J79-1</f>
        <v>1.3127129807649904</v>
      </c>
      <c r="O79" s="67"/>
      <c r="P79" s="67"/>
      <c r="Q79" s="67"/>
      <c r="R79" s="67"/>
      <c r="S79" s="67"/>
      <c r="T79" s="67"/>
      <c r="U79" s="67"/>
      <c r="V79" s="67"/>
      <c r="W79" s="67"/>
    </row>
    <row r="80" spans="1:23" s="66" customFormat="1" x14ac:dyDescent="0.25">
      <c r="A80" s="83" t="s">
        <v>7</v>
      </c>
      <c r="B80" s="88"/>
      <c r="C80" s="88"/>
      <c r="D80" s="88"/>
      <c r="E80" s="89"/>
      <c r="F80" s="88"/>
      <c r="G80" s="88"/>
      <c r="H80" s="88"/>
      <c r="I80" s="88"/>
      <c r="J80" s="88"/>
      <c r="K80" s="90"/>
      <c r="L80" s="105"/>
      <c r="M80" s="99"/>
      <c r="N80" s="99"/>
      <c r="O80" s="67"/>
      <c r="P80" s="67"/>
      <c r="Q80" s="67"/>
      <c r="R80" s="67"/>
      <c r="S80" s="67"/>
      <c r="T80" s="67"/>
      <c r="U80" s="67"/>
      <c r="V80" s="67"/>
      <c r="W80" s="67"/>
    </row>
    <row r="81" spans="1:23" s="66" customFormat="1" x14ac:dyDescent="0.25">
      <c r="A81" s="83" t="s">
        <v>8</v>
      </c>
      <c r="B81" s="95"/>
      <c r="C81" s="95"/>
      <c r="D81" s="95"/>
      <c r="E81" s="85"/>
      <c r="F81" s="95"/>
      <c r="G81" s="95"/>
      <c r="H81" s="95"/>
      <c r="I81" s="95"/>
      <c r="J81" s="95"/>
      <c r="K81" s="96"/>
      <c r="L81" s="106"/>
      <c r="M81" s="99"/>
      <c r="N81" s="99"/>
      <c r="O81" s="67"/>
      <c r="P81" s="67"/>
      <c r="Q81" s="67"/>
      <c r="R81" s="67"/>
      <c r="S81" s="67"/>
      <c r="T81" s="67"/>
      <c r="U81" s="67"/>
      <c r="V81" s="67"/>
      <c r="W81" s="67"/>
    </row>
    <row r="82" spans="1:23" s="66" customFormat="1" x14ac:dyDescent="0.25">
      <c r="A82" s="83" t="s">
        <v>69</v>
      </c>
      <c r="B82" s="84"/>
      <c r="C82" s="84"/>
      <c r="D82" s="84"/>
      <c r="E82" s="85"/>
      <c r="F82" s="84"/>
      <c r="G82" s="84"/>
      <c r="H82" s="84"/>
      <c r="I82" s="84"/>
      <c r="J82" s="84"/>
      <c r="K82" s="86"/>
      <c r="L82" s="104"/>
      <c r="M82" s="99"/>
      <c r="N82" s="99"/>
      <c r="O82" s="67"/>
      <c r="P82" s="67"/>
      <c r="Q82" s="67"/>
      <c r="R82" s="67"/>
      <c r="S82" s="67"/>
      <c r="T82" s="67"/>
      <c r="U82" s="67"/>
      <c r="V82" s="67"/>
      <c r="W82" s="67"/>
    </row>
    <row r="83" spans="1:23" s="66" customFormat="1" x14ac:dyDescent="0.25">
      <c r="A83" s="83" t="s">
        <v>10</v>
      </c>
      <c r="B83" s="84"/>
      <c r="C83" s="84"/>
      <c r="D83" s="84"/>
      <c r="E83" s="85"/>
      <c r="F83" s="84"/>
      <c r="G83" s="84"/>
      <c r="H83" s="84"/>
      <c r="I83" s="84"/>
      <c r="J83" s="84"/>
      <c r="K83" s="86"/>
      <c r="L83" s="104"/>
      <c r="M83" s="99"/>
      <c r="N83" s="99"/>
      <c r="O83" s="67"/>
      <c r="P83" s="67"/>
      <c r="Q83" s="67"/>
      <c r="R83" s="67"/>
      <c r="S83" s="67"/>
      <c r="T83" s="67"/>
      <c r="U83" s="67"/>
      <c r="V83" s="67"/>
      <c r="W83" s="67"/>
    </row>
    <row r="84" spans="1:23" s="66" customFormat="1" x14ac:dyDescent="0.25">
      <c r="A84" s="87" t="s">
        <v>11</v>
      </c>
      <c r="B84" s="88"/>
      <c r="C84" s="88"/>
      <c r="D84" s="88"/>
      <c r="E84" s="89"/>
      <c r="F84" s="88"/>
      <c r="G84" s="88"/>
      <c r="H84" s="88"/>
      <c r="I84" s="88"/>
      <c r="J84" s="88"/>
      <c r="K84" s="90"/>
      <c r="L84" s="105"/>
      <c r="M84" s="99"/>
      <c r="N84" s="100"/>
      <c r="O84" s="67"/>
      <c r="P84" s="67"/>
      <c r="Q84" s="67"/>
      <c r="R84" s="67"/>
      <c r="S84" s="67"/>
      <c r="T84" s="67"/>
      <c r="U84" s="67"/>
      <c r="V84" s="67"/>
      <c r="W84" s="67"/>
    </row>
    <row r="85" spans="1:23" s="66" customFormat="1" x14ac:dyDescent="0.25">
      <c r="A85" s="83" t="s">
        <v>70</v>
      </c>
      <c r="B85" s="84">
        <v>0</v>
      </c>
      <c r="C85" s="84">
        <v>0</v>
      </c>
      <c r="D85" s="84">
        <v>0</v>
      </c>
      <c r="E85" s="85">
        <v>0</v>
      </c>
      <c r="F85" s="84">
        <v>0</v>
      </c>
      <c r="G85" s="84">
        <v>0</v>
      </c>
      <c r="H85" s="84">
        <v>0</v>
      </c>
      <c r="I85" s="84">
        <v>757.32185600000003</v>
      </c>
      <c r="J85" s="84">
        <v>2434.2019479999999</v>
      </c>
      <c r="K85" s="86">
        <v>1097.27701</v>
      </c>
      <c r="L85" s="104"/>
      <c r="M85" s="99">
        <f t="shared" ref="M85:M87" si="20">+K85/K$87</f>
        <v>0.19034222610376542</v>
      </c>
      <c r="N85" s="99">
        <f t="shared" ref="N85:N87" si="21">+K85/J85-1</f>
        <v>-0.54922515327803856</v>
      </c>
      <c r="O85" s="67"/>
      <c r="P85" s="67"/>
      <c r="Q85" s="67"/>
      <c r="R85" s="67"/>
      <c r="S85" s="67"/>
      <c r="T85" s="67"/>
      <c r="U85" s="67"/>
      <c r="V85" s="67"/>
      <c r="W85" s="67"/>
    </row>
    <row r="86" spans="1:23" s="66" customFormat="1" x14ac:dyDescent="0.25">
      <c r="A86" s="91" t="s">
        <v>13</v>
      </c>
      <c r="B86" s="92"/>
      <c r="C86" s="92"/>
      <c r="D86" s="92"/>
      <c r="E86" s="93"/>
      <c r="F86" s="92"/>
      <c r="G86" s="92"/>
      <c r="H86" s="92"/>
      <c r="I86" s="92"/>
      <c r="J86" s="92"/>
      <c r="K86" s="94"/>
      <c r="L86" s="104"/>
      <c r="M86" s="99"/>
      <c r="N86" s="99"/>
      <c r="O86" s="67"/>
      <c r="P86" s="67"/>
      <c r="Q86" s="67"/>
      <c r="R86" s="67"/>
      <c r="S86" s="67"/>
      <c r="T86" s="67"/>
      <c r="U86" s="67"/>
      <c r="V86" s="67"/>
      <c r="W86" s="67"/>
    </row>
    <row r="87" spans="1:23" s="66" customFormat="1" x14ac:dyDescent="0.25">
      <c r="A87" s="71" t="s">
        <v>22</v>
      </c>
      <c r="B87" s="72">
        <f t="shared" ref="B87:K87" si="22">SUM(B79:B86)</f>
        <v>6382.2542000000003</v>
      </c>
      <c r="C87" s="72">
        <f t="shared" si="22"/>
        <v>1540.591058</v>
      </c>
      <c r="D87" s="72">
        <f t="shared" si="22"/>
        <v>2482.3728999999998</v>
      </c>
      <c r="E87" s="73">
        <f t="shared" si="22"/>
        <v>3413.3224000000005</v>
      </c>
      <c r="F87" s="72">
        <f t="shared" si="22"/>
        <v>6232.700499999999</v>
      </c>
      <c r="G87" s="72">
        <f t="shared" si="22"/>
        <v>5479.7243000000008</v>
      </c>
      <c r="H87" s="72">
        <f t="shared" si="22"/>
        <v>4544.1959000000006</v>
      </c>
      <c r="I87" s="72">
        <f t="shared" si="22"/>
        <v>2180.8455560000002</v>
      </c>
      <c r="J87" s="72">
        <f t="shared" si="22"/>
        <v>4452.3865480000004</v>
      </c>
      <c r="K87" s="74">
        <f t="shared" si="22"/>
        <v>5764.7587320000002</v>
      </c>
      <c r="L87" s="104"/>
      <c r="M87" s="99">
        <f t="shared" si="20"/>
        <v>1</v>
      </c>
      <c r="N87" s="99">
        <f t="shared" si="21"/>
        <v>0.29475701847799218</v>
      </c>
      <c r="O87" s="67"/>
      <c r="P87" s="67"/>
      <c r="Q87" s="67"/>
      <c r="R87" s="67"/>
      <c r="S87" s="67"/>
      <c r="T87" s="67"/>
      <c r="U87" s="67"/>
      <c r="V87" s="67"/>
      <c r="W87" s="6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V124"/>
  <sheetViews>
    <sheetView showGridLines="0" topLeftCell="X1" workbookViewId="0">
      <selection activeCell="AD57" sqref="AD57"/>
    </sheetView>
  </sheetViews>
  <sheetFormatPr baseColWidth="10" defaultRowHeight="15" x14ac:dyDescent="0.25"/>
  <cols>
    <col min="1" max="1" width="1.85546875" customWidth="1"/>
    <col min="7" max="7" width="8.28515625" customWidth="1"/>
    <col min="8" max="8" width="7.42578125" customWidth="1"/>
    <col min="14" max="14" width="11.42578125" style="1"/>
    <col min="15" max="15" width="4.7109375" customWidth="1"/>
    <col min="21" max="21" width="11.42578125" style="1"/>
    <col min="22" max="22" width="4.7109375" customWidth="1"/>
    <col min="28" max="28" width="11.42578125" style="1"/>
    <col min="29" max="29" width="4.7109375" customWidth="1"/>
  </cols>
  <sheetData>
    <row r="2" spans="2:48" x14ac:dyDescent="0.25">
      <c r="B2" s="189" t="s">
        <v>124</v>
      </c>
      <c r="C2" s="189"/>
      <c r="D2" s="189"/>
      <c r="E2" s="189"/>
      <c r="F2" s="189"/>
      <c r="I2" s="189" t="s">
        <v>125</v>
      </c>
      <c r="J2" s="189"/>
      <c r="K2" s="189"/>
      <c r="L2" s="189"/>
      <c r="M2" s="189"/>
      <c r="N2" s="143"/>
      <c r="P2" s="189" t="s">
        <v>149</v>
      </c>
      <c r="Q2" s="189"/>
      <c r="R2" s="189"/>
      <c r="S2" s="189"/>
      <c r="T2" s="189"/>
      <c r="U2" s="143"/>
      <c r="W2" s="189" t="s">
        <v>157</v>
      </c>
      <c r="X2" s="189"/>
      <c r="Y2" s="189"/>
      <c r="Z2" s="189"/>
      <c r="AA2" s="189"/>
      <c r="AB2" s="143"/>
      <c r="AD2" s="189" t="s">
        <v>158</v>
      </c>
      <c r="AE2" s="189"/>
      <c r="AF2" s="189"/>
      <c r="AG2" s="189"/>
      <c r="AH2" s="189"/>
      <c r="AK2" s="189" t="s">
        <v>159</v>
      </c>
      <c r="AL2" s="189"/>
      <c r="AM2" s="189"/>
      <c r="AN2" s="189"/>
      <c r="AO2" s="189"/>
      <c r="AR2" s="189" t="s">
        <v>160</v>
      </c>
      <c r="AS2" s="189"/>
      <c r="AT2" s="189"/>
      <c r="AU2" s="189"/>
      <c r="AV2" s="189"/>
    </row>
    <row r="3" spans="2:48" x14ac:dyDescent="0.25">
      <c r="B3" s="112" t="s">
        <v>4</v>
      </c>
      <c r="C3" s="112" t="s">
        <v>78</v>
      </c>
      <c r="D3" s="112" t="s">
        <v>79</v>
      </c>
      <c r="E3" s="112" t="s">
        <v>2</v>
      </c>
      <c r="F3" s="112" t="s">
        <v>77</v>
      </c>
      <c r="I3" s="112" t="s">
        <v>4</v>
      </c>
      <c r="J3" s="112" t="s">
        <v>78</v>
      </c>
      <c r="K3" s="112" t="s">
        <v>79</v>
      </c>
      <c r="L3" s="112" t="s">
        <v>2</v>
      </c>
      <c r="M3" s="112" t="s">
        <v>77</v>
      </c>
      <c r="N3" s="144"/>
      <c r="P3" s="112" t="s">
        <v>4</v>
      </c>
      <c r="Q3" s="112" t="s">
        <v>78</v>
      </c>
      <c r="R3" s="112" t="s">
        <v>79</v>
      </c>
      <c r="S3" s="112" t="s">
        <v>2</v>
      </c>
      <c r="T3" s="112" t="s">
        <v>77</v>
      </c>
      <c r="U3" s="144"/>
      <c r="W3" s="112" t="s">
        <v>4</v>
      </c>
      <c r="X3" s="112" t="s">
        <v>78</v>
      </c>
      <c r="Y3" s="112" t="s">
        <v>79</v>
      </c>
      <c r="Z3" s="112" t="s">
        <v>2</v>
      </c>
      <c r="AA3" s="112" t="s">
        <v>77</v>
      </c>
      <c r="AB3" s="144"/>
      <c r="AD3" s="112" t="s">
        <v>4</v>
      </c>
      <c r="AE3" s="112" t="s">
        <v>78</v>
      </c>
      <c r="AF3" s="112" t="s">
        <v>79</v>
      </c>
      <c r="AG3" s="112" t="s">
        <v>2</v>
      </c>
      <c r="AH3" s="112" t="s">
        <v>77</v>
      </c>
      <c r="AK3" s="112" t="s">
        <v>4</v>
      </c>
      <c r="AL3" s="112" t="s">
        <v>78</v>
      </c>
      <c r="AM3" s="112" t="s">
        <v>79</v>
      </c>
      <c r="AN3" s="112" t="s">
        <v>2</v>
      </c>
      <c r="AO3" s="112" t="s">
        <v>77</v>
      </c>
      <c r="AR3" s="112" t="s">
        <v>4</v>
      </c>
      <c r="AS3" s="112" t="s">
        <v>78</v>
      </c>
      <c r="AT3" s="112" t="s">
        <v>79</v>
      </c>
      <c r="AU3" s="112" t="s">
        <v>2</v>
      </c>
      <c r="AV3" s="112" t="s">
        <v>77</v>
      </c>
    </row>
    <row r="4" spans="2:48" x14ac:dyDescent="0.25">
      <c r="B4" s="108" t="s">
        <v>42</v>
      </c>
      <c r="C4" s="110">
        <v>239209.88332300002</v>
      </c>
      <c r="D4" s="110">
        <v>219001.07273299992</v>
      </c>
      <c r="E4" s="111">
        <f>+D4/C4-1</f>
        <v>-8.4481503478318065E-2</v>
      </c>
      <c r="F4" s="111">
        <f>+D4/D12</f>
        <v>0.36767497455845527</v>
      </c>
      <c r="I4" s="108" t="s">
        <v>42</v>
      </c>
      <c r="J4" s="110">
        <v>1.1798711831069999</v>
      </c>
      <c r="K4" s="110">
        <v>2.1299703769109999</v>
      </c>
      <c r="L4" s="111">
        <f>+K4/J4-1</f>
        <v>0.80525671565438817</v>
      </c>
      <c r="M4" s="111">
        <f>+K4/K12</f>
        <v>0.20488470656930852</v>
      </c>
      <c r="N4" s="145"/>
      <c r="P4" s="108" t="s">
        <v>42</v>
      </c>
      <c r="Q4" s="110">
        <v>409.45564198899996</v>
      </c>
      <c r="R4" s="110">
        <v>400.14265693599992</v>
      </c>
      <c r="S4" s="111">
        <f>+R4/Q4-1</f>
        <v>-2.2744796011994417E-2</v>
      </c>
      <c r="T4" s="111">
        <f>+R4/R12</f>
        <v>0.27160666526155386</v>
      </c>
      <c r="U4" s="145"/>
      <c r="W4" s="108" t="s">
        <v>42</v>
      </c>
      <c r="X4" s="110">
        <v>12472.737796999998</v>
      </c>
      <c r="Y4" s="110">
        <v>19772.098805000001</v>
      </c>
      <c r="Z4" s="111">
        <f>+Y4/X4-1</f>
        <v>0.58522524299000978</v>
      </c>
      <c r="AA4" s="111">
        <f>+Y4/Y12</f>
        <v>0.17233654147856828</v>
      </c>
      <c r="AB4" s="145"/>
      <c r="AD4" s="108" t="s">
        <v>42</v>
      </c>
      <c r="AE4" s="110">
        <v>118595.022516</v>
      </c>
      <c r="AF4" s="110">
        <v>229676.45497200001</v>
      </c>
      <c r="AG4" s="111">
        <f>+AF4/AE4-1</f>
        <v>0.93664497969140048</v>
      </c>
      <c r="AH4" s="111">
        <f>+AF4/AF12</f>
        <v>0.3652137990415823</v>
      </c>
      <c r="AK4" s="108" t="s">
        <v>42</v>
      </c>
      <c r="AL4" s="110"/>
      <c r="AM4" s="110"/>
      <c r="AN4" s="111"/>
      <c r="AO4" s="111"/>
      <c r="AR4" s="108" t="s">
        <v>42</v>
      </c>
      <c r="AS4" s="110">
        <v>2338.7467360000001</v>
      </c>
      <c r="AT4" s="110">
        <v>1060.0014059999999</v>
      </c>
      <c r="AU4" s="111">
        <f>+AT4/AS4-1</f>
        <v>-0.5467652013432891</v>
      </c>
      <c r="AV4" s="111">
        <f>+AT4/AT12</f>
        <v>0.47661619336350874</v>
      </c>
    </row>
    <row r="5" spans="2:48" x14ac:dyDescent="0.25">
      <c r="B5" s="108" t="s">
        <v>74</v>
      </c>
      <c r="C5" s="110">
        <v>118583.267001</v>
      </c>
      <c r="D5" s="110">
        <v>217639.629896</v>
      </c>
      <c r="E5" s="111">
        <f t="shared" ref="E5:E13" si="0">+D5/C5-1</f>
        <v>0.8353317074167359</v>
      </c>
      <c r="F5" s="111">
        <f>+D5/D12</f>
        <v>0.36538928502182449</v>
      </c>
      <c r="I5" s="108" t="s">
        <v>74</v>
      </c>
      <c r="J5" s="110">
        <v>1.3845130057970001</v>
      </c>
      <c r="K5" s="110">
        <v>1.4020856245840001</v>
      </c>
      <c r="L5" s="111">
        <f t="shared" ref="L5:L13" si="1">+K5/J5-1</f>
        <v>1.2692274260641012E-2</v>
      </c>
      <c r="M5" s="111">
        <f>+K5/K12</f>
        <v>0.13486849624385261</v>
      </c>
      <c r="N5" s="145"/>
      <c r="P5" s="108" t="s">
        <v>74</v>
      </c>
      <c r="Q5" s="110">
        <v>0.29079892299999999</v>
      </c>
      <c r="R5" s="110">
        <v>0.61424784700000012</v>
      </c>
      <c r="S5" s="111">
        <f t="shared" ref="S5:S13" si="2">+R5/Q5-1</f>
        <v>1.1122768979443576</v>
      </c>
      <c r="T5" s="111">
        <f>+R5/R12</f>
        <v>4.1693582645062289E-4</v>
      </c>
      <c r="U5" s="145"/>
      <c r="W5" s="108" t="s">
        <v>8</v>
      </c>
      <c r="X5" s="110">
        <v>4047.923194</v>
      </c>
      <c r="Y5" s="110">
        <v>2604.2748780000002</v>
      </c>
      <c r="Z5" s="111">
        <f t="shared" ref="Z5:Z13" si="3">+Y5/X5-1</f>
        <v>-0.35663925593742374</v>
      </c>
      <c r="AA5" s="111">
        <f>+Y5/Y12</f>
        <v>2.2699245535863097E-2</v>
      </c>
      <c r="AB5" s="145"/>
      <c r="AD5" s="108" t="s">
        <v>8</v>
      </c>
      <c r="AE5" s="110">
        <v>25363.129850999998</v>
      </c>
      <c r="AF5" s="110">
        <v>23930.837000000003</v>
      </c>
      <c r="AG5" s="111">
        <f t="shared" ref="AG5:AG13" si="4">+AF5/AE5-1</f>
        <v>-5.6471455195563069E-2</v>
      </c>
      <c r="AH5" s="111">
        <f>+AF5/AF12</f>
        <v>3.8052972805072013E-2</v>
      </c>
      <c r="AK5" s="108" t="s">
        <v>74</v>
      </c>
      <c r="AL5" s="110"/>
      <c r="AM5" s="110"/>
      <c r="AN5" s="111"/>
      <c r="AO5" s="111"/>
      <c r="AR5" s="108" t="s">
        <v>74</v>
      </c>
      <c r="AS5" s="110"/>
      <c r="AT5" s="110">
        <v>126.204014</v>
      </c>
      <c r="AU5" s="111" t="e">
        <f t="shared" ref="AU5:AU13" si="5">+AT5/AS5-1</f>
        <v>#DIV/0!</v>
      </c>
      <c r="AV5" s="111">
        <f>+AT5/AT12</f>
        <v>5.6746034863160336E-2</v>
      </c>
    </row>
    <row r="6" spans="2:48" x14ac:dyDescent="0.25">
      <c r="B6" s="108" t="s">
        <v>8</v>
      </c>
      <c r="C6" s="110">
        <v>337.09045200000003</v>
      </c>
      <c r="D6" s="110">
        <v>337.18780499999997</v>
      </c>
      <c r="E6" s="111">
        <f t="shared" si="0"/>
        <v>2.8880378967222065E-4</v>
      </c>
      <c r="F6" s="111">
        <f>+D6/D12</f>
        <v>5.6609548107530922E-4</v>
      </c>
      <c r="I6" s="108" t="s">
        <v>8</v>
      </c>
      <c r="J6" s="110">
        <v>6.062316476562998</v>
      </c>
      <c r="K6" s="110">
        <v>5.4429378047109997</v>
      </c>
      <c r="L6" s="111">
        <f t="shared" si="1"/>
        <v>-0.10216864695971006</v>
      </c>
      <c r="M6" s="111">
        <f>+K6/K12</f>
        <v>0.52356348570936329</v>
      </c>
      <c r="N6" s="145"/>
      <c r="P6" s="108" t="s">
        <v>8</v>
      </c>
      <c r="Q6" s="110">
        <v>155.70821506499999</v>
      </c>
      <c r="R6" s="110">
        <v>198.19186281099999</v>
      </c>
      <c r="S6" s="111">
        <f t="shared" si="2"/>
        <v>0.27284140228738285</v>
      </c>
      <c r="T6" s="111">
        <f>+R6/R12</f>
        <v>0.1345275991124357</v>
      </c>
      <c r="U6" s="145"/>
      <c r="W6" s="108" t="s">
        <v>9</v>
      </c>
      <c r="X6" s="110">
        <v>7743.1915150000004</v>
      </c>
      <c r="Y6" s="110">
        <v>5542.9451840000002</v>
      </c>
      <c r="Z6" s="111">
        <f t="shared" si="3"/>
        <v>-0.28415238428982603</v>
      </c>
      <c r="AA6" s="111">
        <f>+Y6/Y12</f>
        <v>4.8313131146921061E-2</v>
      </c>
      <c r="AB6" s="145"/>
      <c r="AD6" s="108" t="s">
        <v>9</v>
      </c>
      <c r="AE6" s="110">
        <v>5451.7672440000006</v>
      </c>
      <c r="AF6" s="110">
        <v>4995.5037419999999</v>
      </c>
      <c r="AG6" s="111">
        <f t="shared" si="4"/>
        <v>-8.3690935724034521E-2</v>
      </c>
      <c r="AH6" s="111">
        <f>+AF6/AF12</f>
        <v>7.9434650798867364E-3</v>
      </c>
      <c r="AK6" s="108" t="s">
        <v>8</v>
      </c>
      <c r="AL6" s="110"/>
      <c r="AM6" s="110"/>
      <c r="AN6" s="111"/>
      <c r="AO6" s="111"/>
      <c r="AR6" s="108" t="s">
        <v>70</v>
      </c>
      <c r="AS6" s="110">
        <v>513.78724</v>
      </c>
      <c r="AT6" s="110">
        <v>1037.80925</v>
      </c>
      <c r="AU6" s="111">
        <f t="shared" si="5"/>
        <v>1.0199202494791426</v>
      </c>
      <c r="AV6" s="111">
        <f>+AT6/AT12</f>
        <v>0.4666377717733311</v>
      </c>
    </row>
    <row r="7" spans="2:48" x14ac:dyDescent="0.25">
      <c r="B7" s="108" t="s">
        <v>9</v>
      </c>
      <c r="C7" s="110">
        <v>7909.3760130000001</v>
      </c>
      <c r="D7" s="110">
        <v>6541.2498619999997</v>
      </c>
      <c r="E7" s="111">
        <f t="shared" si="0"/>
        <v>-0.1729752320222635</v>
      </c>
      <c r="F7" s="111">
        <f>+D7/D12</f>
        <v>1.0981927378609348E-2</v>
      </c>
      <c r="I7" s="108" t="s">
        <v>9</v>
      </c>
      <c r="J7" s="110">
        <v>2.1366904466000002E-2</v>
      </c>
      <c r="K7" s="110">
        <v>3.1372440729999997E-3</v>
      </c>
      <c r="L7" s="111">
        <f t="shared" si="1"/>
        <v>-0.85317273833502061</v>
      </c>
      <c r="M7" s="111">
        <f>+K7/K12</f>
        <v>3.0177571401959703E-4</v>
      </c>
      <c r="N7" s="145"/>
      <c r="P7" s="108" t="s">
        <v>9</v>
      </c>
      <c r="Q7" s="110">
        <v>84.232209132999998</v>
      </c>
      <c r="R7" s="110">
        <v>65.221905169999999</v>
      </c>
      <c r="S7" s="111">
        <f t="shared" si="2"/>
        <v>-0.22568924831335402</v>
      </c>
      <c r="T7" s="111">
        <f>+R7/R12</f>
        <v>4.4270971510199035E-2</v>
      </c>
      <c r="U7" s="145"/>
      <c r="W7" s="108" t="s">
        <v>75</v>
      </c>
      <c r="X7" s="110">
        <v>11437.61578</v>
      </c>
      <c r="Y7" s="110">
        <v>11618.404560000001</v>
      </c>
      <c r="Z7" s="111">
        <f t="shared" si="3"/>
        <v>1.5806509282829007E-2</v>
      </c>
      <c r="AA7" s="111">
        <f>+Y7/Y12</f>
        <v>0.10126773485791443</v>
      </c>
      <c r="AB7" s="145"/>
      <c r="AD7" s="108" t="s">
        <v>75</v>
      </c>
      <c r="AE7" s="110">
        <v>20166.869790000001</v>
      </c>
      <c r="AF7" s="110">
        <v>27098.90741</v>
      </c>
      <c r="AG7" s="111">
        <f t="shared" si="4"/>
        <v>0.34373394047683781</v>
      </c>
      <c r="AH7" s="111">
        <f>+AF7/AF12</f>
        <v>4.3090594228688883E-2</v>
      </c>
      <c r="AK7" s="108" t="s">
        <v>9</v>
      </c>
      <c r="AL7" s="110"/>
      <c r="AM7" s="110"/>
      <c r="AN7" s="111"/>
      <c r="AO7" s="111"/>
      <c r="AR7" s="108"/>
      <c r="AS7" s="110"/>
      <c r="AT7" s="110"/>
      <c r="AU7" s="111"/>
      <c r="AV7" s="111"/>
    </row>
    <row r="8" spans="2:48" x14ac:dyDescent="0.25">
      <c r="B8" s="108" t="s">
        <v>75</v>
      </c>
      <c r="C8" s="110">
        <v>888.60199</v>
      </c>
      <c r="D8" s="110">
        <v>1146.0748900000001</v>
      </c>
      <c r="E8" s="111">
        <f t="shared" si="0"/>
        <v>0.28975053274413676</v>
      </c>
      <c r="F8" s="111">
        <f>+D8/D12</f>
        <v>1.9241141185485111E-3</v>
      </c>
      <c r="I8" s="108" t="s">
        <v>11</v>
      </c>
      <c r="J8" s="110">
        <v>0.13270566110000001</v>
      </c>
      <c r="K8" s="110">
        <v>8.1974203007999999E-2</v>
      </c>
      <c r="L8" s="111">
        <f t="shared" si="1"/>
        <v>-0.38228556092849308</v>
      </c>
      <c r="M8" s="111">
        <f>+K8/K12</f>
        <v>7.8852085041222104E-3</v>
      </c>
      <c r="N8" s="145"/>
      <c r="P8" s="108" t="s">
        <v>75</v>
      </c>
      <c r="Q8" s="110">
        <v>39.018929426</v>
      </c>
      <c r="R8" s="110">
        <v>39.614584704999999</v>
      </c>
      <c r="S8" s="111">
        <f t="shared" si="2"/>
        <v>1.5265802720950239E-2</v>
      </c>
      <c r="T8" s="111">
        <f>+R8/R12</f>
        <v>2.6889373229626274E-2</v>
      </c>
      <c r="U8" s="145"/>
      <c r="W8" s="108" t="s">
        <v>11</v>
      </c>
      <c r="X8" s="110">
        <v>8689.2124860000004</v>
      </c>
      <c r="Y8" s="110">
        <v>8056.1783989999994</v>
      </c>
      <c r="Z8" s="111">
        <f t="shared" si="3"/>
        <v>-7.2852872227482157E-2</v>
      </c>
      <c r="AA8" s="111">
        <f>+Y8/Y12</f>
        <v>7.0218844064592417E-2</v>
      </c>
      <c r="AB8" s="145"/>
      <c r="AD8" s="108" t="s">
        <v>11</v>
      </c>
      <c r="AE8" s="110">
        <v>87940.794968999995</v>
      </c>
      <c r="AF8" s="110">
        <v>80344.114639000007</v>
      </c>
      <c r="AG8" s="111">
        <f t="shared" si="4"/>
        <v>-8.6384030672885026E-2</v>
      </c>
      <c r="AH8" s="111">
        <f>+AF8/AF12</f>
        <v>0.12775701950606472</v>
      </c>
      <c r="AK8" s="108" t="s">
        <v>75</v>
      </c>
      <c r="AL8" s="110"/>
      <c r="AM8" s="110"/>
      <c r="AN8" s="111"/>
      <c r="AO8" s="111"/>
      <c r="AR8" s="108"/>
      <c r="AS8" s="110"/>
      <c r="AT8" s="110"/>
      <c r="AU8" s="111"/>
      <c r="AV8" s="111"/>
    </row>
    <row r="9" spans="2:48" x14ac:dyDescent="0.25">
      <c r="B9" s="108" t="s">
        <v>11</v>
      </c>
      <c r="C9" s="110">
        <v>21761.726340000001</v>
      </c>
      <c r="D9" s="110">
        <v>21972.178821000001</v>
      </c>
      <c r="E9" s="111">
        <f t="shared" si="0"/>
        <v>9.6707622231775314E-3</v>
      </c>
      <c r="F9" s="111">
        <f>+D9/D12</f>
        <v>3.6888496426929547E-2</v>
      </c>
      <c r="I9" s="108" t="s">
        <v>70</v>
      </c>
      <c r="J9" s="110">
        <v>0.351588818498</v>
      </c>
      <c r="K9" s="110">
        <v>0.40211032419399995</v>
      </c>
      <c r="L9" s="111">
        <f t="shared" si="1"/>
        <v>0.1436948589884901</v>
      </c>
      <c r="M9" s="111">
        <f>+K9/K12</f>
        <v>3.8679531262053639E-2</v>
      </c>
      <c r="N9" s="145"/>
      <c r="P9" s="108" t="s">
        <v>11</v>
      </c>
      <c r="Q9" s="110">
        <v>64.270332921000005</v>
      </c>
      <c r="R9" s="110">
        <v>61.595667354</v>
      </c>
      <c r="S9" s="111">
        <f t="shared" si="2"/>
        <v>-4.1615866068216212E-2</v>
      </c>
      <c r="T9" s="111">
        <f>+R9/R12</f>
        <v>4.1809573447341097E-2</v>
      </c>
      <c r="U9" s="145"/>
      <c r="W9" s="108" t="s">
        <v>70</v>
      </c>
      <c r="X9" s="110">
        <v>26040.394563999998</v>
      </c>
      <c r="Y9" s="110">
        <v>20990.409982000001</v>
      </c>
      <c r="Z9" s="111">
        <f t="shared" si="3"/>
        <v>-0.19392888113075823</v>
      </c>
      <c r="AA9" s="111">
        <f>+Y9/Y12</f>
        <v>0.18295552213204189</v>
      </c>
      <c r="AB9" s="145"/>
      <c r="AD9" s="108" t="s">
        <v>70</v>
      </c>
      <c r="AE9" s="110">
        <v>160265.551702</v>
      </c>
      <c r="AF9" s="110">
        <v>140446.43450599999</v>
      </c>
      <c r="AG9" s="111">
        <f t="shared" si="4"/>
        <v>-0.12366423717089214</v>
      </c>
      <c r="AH9" s="111">
        <f>+AF9/AF12</f>
        <v>0.22332709686778379</v>
      </c>
      <c r="AK9" s="108" t="s">
        <v>11</v>
      </c>
      <c r="AL9" s="110">
        <v>4183677.8644000003</v>
      </c>
      <c r="AM9" s="110">
        <v>4582549.0619999999</v>
      </c>
      <c r="AN9" s="111">
        <f t="shared" ref="AN9:AN13" si="6">+AM9/AL9-1</f>
        <v>9.5339844636246562E-2</v>
      </c>
      <c r="AO9" s="111">
        <f>+AM9/AM12</f>
        <v>1</v>
      </c>
      <c r="AR9" s="108"/>
      <c r="AS9" s="110"/>
      <c r="AT9" s="110"/>
      <c r="AU9" s="111"/>
      <c r="AV9" s="111"/>
    </row>
    <row r="10" spans="2:48" x14ac:dyDescent="0.25">
      <c r="B10" s="108" t="s">
        <v>70</v>
      </c>
      <c r="C10" s="110">
        <v>85390.201750999986</v>
      </c>
      <c r="D10" s="110">
        <v>101021.24588800002</v>
      </c>
      <c r="E10" s="111">
        <f t="shared" si="0"/>
        <v>0.18305430619054586</v>
      </c>
      <c r="F10" s="111">
        <f>+D10/D12</f>
        <v>0.16960183595546843</v>
      </c>
      <c r="I10" s="108" t="s">
        <v>13</v>
      </c>
      <c r="J10" s="110">
        <v>0.68907327790700001</v>
      </c>
      <c r="K10" s="110">
        <v>0.9337305747539999</v>
      </c>
      <c r="L10" s="111">
        <f t="shared" si="1"/>
        <v>0.35505265505306638</v>
      </c>
      <c r="M10" s="111">
        <f>+K10/K12</f>
        <v>8.9816795997280083E-2</v>
      </c>
      <c r="N10" s="145"/>
      <c r="P10" s="108" t="s">
        <v>70</v>
      </c>
      <c r="Q10" s="110">
        <v>424.08687939300006</v>
      </c>
      <c r="R10" s="110">
        <v>388.86475937500001</v>
      </c>
      <c r="S10" s="111">
        <f t="shared" si="2"/>
        <v>-8.3054019658457379E-2</v>
      </c>
      <c r="T10" s="111">
        <f>+R10/R12</f>
        <v>0.26395151504297937</v>
      </c>
      <c r="U10" s="145"/>
      <c r="W10" s="108" t="s">
        <v>13</v>
      </c>
      <c r="X10" s="110">
        <v>43627.203878999993</v>
      </c>
      <c r="Y10" s="110">
        <v>46145.266929999998</v>
      </c>
      <c r="Z10" s="111">
        <f t="shared" si="3"/>
        <v>5.7717727177378775E-2</v>
      </c>
      <c r="AA10" s="111">
        <f>+Y10/Y12</f>
        <v>0.40220898078409884</v>
      </c>
      <c r="AB10" s="145"/>
      <c r="AD10" s="108" t="s">
        <v>13</v>
      </c>
      <c r="AE10" s="110">
        <v>129978.31400899999</v>
      </c>
      <c r="AF10" s="110">
        <v>122389.941051</v>
      </c>
      <c r="AG10" s="111">
        <f t="shared" si="4"/>
        <v>-5.8381838661752172E-2</v>
      </c>
      <c r="AH10" s="111">
        <f>+AF10/AF12</f>
        <v>0.19461505247092148</v>
      </c>
      <c r="AK10" s="108" t="s">
        <v>70</v>
      </c>
      <c r="AL10" s="110"/>
      <c r="AM10" s="110"/>
      <c r="AN10" s="111"/>
      <c r="AO10" s="111"/>
      <c r="AR10" s="108"/>
      <c r="AS10" s="110"/>
      <c r="AT10" s="110"/>
      <c r="AU10" s="111"/>
      <c r="AV10" s="111"/>
    </row>
    <row r="11" spans="2:48" x14ac:dyDescent="0.25">
      <c r="B11" s="108" t="s">
        <v>13</v>
      </c>
      <c r="C11" s="110">
        <v>29816.124243999999</v>
      </c>
      <c r="D11" s="110">
        <v>27979.050692999997</v>
      </c>
      <c r="E11" s="111">
        <f t="shared" si="0"/>
        <v>-6.1613425540030797E-2</v>
      </c>
      <c r="F11" s="111">
        <f>+D11/D12</f>
        <v>4.6973271059089161E-2</v>
      </c>
      <c r="I11" s="108"/>
      <c r="J11" s="110"/>
      <c r="K11" s="110"/>
      <c r="L11" s="111" t="e">
        <f t="shared" si="1"/>
        <v>#DIV/0!</v>
      </c>
      <c r="M11" s="111">
        <f>+K11/K12</f>
        <v>0</v>
      </c>
      <c r="N11" s="145"/>
      <c r="P11" s="108" t="s">
        <v>13</v>
      </c>
      <c r="Q11" s="110">
        <v>312.59797831899999</v>
      </c>
      <c r="R11" s="110">
        <v>318.99745786799997</v>
      </c>
      <c r="S11" s="111">
        <f t="shared" si="2"/>
        <v>2.0471915984272337E-2</v>
      </c>
      <c r="T11" s="111">
        <f>+R11/R12</f>
        <v>0.21652736656941393</v>
      </c>
      <c r="U11" s="145"/>
      <c r="W11" s="108"/>
      <c r="X11" s="110"/>
      <c r="Y11" s="110"/>
      <c r="Z11" s="111"/>
      <c r="AA11" s="111"/>
      <c r="AB11" s="145"/>
      <c r="AD11" s="108"/>
      <c r="AE11" s="110"/>
      <c r="AF11" s="110"/>
      <c r="AG11" s="111"/>
      <c r="AH11" s="111"/>
      <c r="AK11" s="108" t="s">
        <v>13</v>
      </c>
      <c r="AL11" s="110"/>
      <c r="AM11" s="110"/>
      <c r="AN11" s="111"/>
      <c r="AO11" s="111"/>
      <c r="AR11" s="108"/>
      <c r="AS11" s="110"/>
      <c r="AT11" s="110"/>
      <c r="AU11" s="111"/>
      <c r="AV11" s="111"/>
    </row>
    <row r="12" spans="2:48" x14ac:dyDescent="0.25">
      <c r="B12" s="107" t="s">
        <v>76</v>
      </c>
      <c r="C12" s="109">
        <v>503896.27111399994</v>
      </c>
      <c r="D12" s="109">
        <v>595637.69058799988</v>
      </c>
      <c r="E12" s="113">
        <f t="shared" si="0"/>
        <v>0.18206409678559554</v>
      </c>
      <c r="F12" s="113">
        <f>SUM(F4:F11)</f>
        <v>1.0000000000000002</v>
      </c>
      <c r="I12" s="107" t="s">
        <v>76</v>
      </c>
      <c r="J12" s="109">
        <f>SUM(J4:J11)</f>
        <v>9.821435327437996</v>
      </c>
      <c r="K12" s="109">
        <f>SUM(K4:K11)</f>
        <v>10.395946152235</v>
      </c>
      <c r="L12" s="113">
        <f t="shared" si="1"/>
        <v>5.8495607377467618E-2</v>
      </c>
      <c r="M12" s="113">
        <f>SUM(M4:M11)</f>
        <v>0.99999999999999989</v>
      </c>
      <c r="N12" s="142"/>
      <c r="P12" s="107" t="s">
        <v>3</v>
      </c>
      <c r="Q12" s="109">
        <v>1489.660985169</v>
      </c>
      <c r="R12" s="109">
        <v>1473.243142066</v>
      </c>
      <c r="S12" s="113">
        <f t="shared" si="2"/>
        <v>-1.1021194262624379E-2</v>
      </c>
      <c r="T12" s="113">
        <f>SUM(T4:T11)</f>
        <v>0.99999999999999989</v>
      </c>
      <c r="U12" s="142"/>
      <c r="W12" s="107" t="s">
        <v>3</v>
      </c>
      <c r="X12" s="109">
        <v>114058.27921499999</v>
      </c>
      <c r="Y12" s="109">
        <v>114729.578738</v>
      </c>
      <c r="Z12" s="113">
        <f t="shared" si="3"/>
        <v>5.8855834720652478E-3</v>
      </c>
      <c r="AA12" s="113">
        <f>SUM(AA4:AA11)</f>
        <v>1</v>
      </c>
      <c r="AB12" s="142"/>
      <c r="AD12" s="107" t="s">
        <v>3</v>
      </c>
      <c r="AE12" s="109">
        <v>547761.45008099999</v>
      </c>
      <c r="AF12" s="109">
        <v>628882.19332000008</v>
      </c>
      <c r="AG12" s="113">
        <f t="shared" si="4"/>
        <v>0.14809502060980084</v>
      </c>
      <c r="AH12" s="113">
        <f>SUM(AH4:AH11)</f>
        <v>0.99999999999999989</v>
      </c>
      <c r="AK12" s="107" t="s">
        <v>3</v>
      </c>
      <c r="AL12" s="109">
        <v>4183677.8644000003</v>
      </c>
      <c r="AM12" s="109">
        <v>4582549.0619999999</v>
      </c>
      <c r="AN12" s="113">
        <f t="shared" si="6"/>
        <v>9.5339844636246562E-2</v>
      </c>
      <c r="AO12" s="113">
        <f>SUM(AO4:AO11)</f>
        <v>1</v>
      </c>
      <c r="AR12" s="107" t="s">
        <v>3</v>
      </c>
      <c r="AS12" s="109">
        <v>2852.5339760000002</v>
      </c>
      <c r="AT12" s="109">
        <v>2224.0146699999996</v>
      </c>
      <c r="AU12" s="113">
        <f t="shared" si="5"/>
        <v>-0.22033718486373621</v>
      </c>
      <c r="AV12" s="113">
        <f>SUM(AV4:AV11)</f>
        <v>1.0000000000000002</v>
      </c>
    </row>
    <row r="13" spans="2:48" x14ac:dyDescent="0.25">
      <c r="B13" s="107" t="s">
        <v>73</v>
      </c>
      <c r="C13" s="109">
        <v>1122137.6389359999</v>
      </c>
      <c r="D13" s="109">
        <v>1175092.6538549999</v>
      </c>
      <c r="E13" s="113">
        <f t="shared" si="0"/>
        <v>4.7191193915580021E-2</v>
      </c>
      <c r="F13" s="114">
        <f>+D12/D13</f>
        <v>0.50688572397585452</v>
      </c>
      <c r="I13" s="107" t="s">
        <v>73</v>
      </c>
      <c r="J13" s="109">
        <v>77.138433277946959</v>
      </c>
      <c r="K13" s="109">
        <v>72.512509760086317</v>
      </c>
      <c r="L13" s="113">
        <f t="shared" si="1"/>
        <v>-5.9969114244159072E-2</v>
      </c>
      <c r="M13" s="114">
        <f>+K12/K13</f>
        <v>0.14336762286439753</v>
      </c>
      <c r="N13" s="142"/>
      <c r="P13" s="107" t="s">
        <v>73</v>
      </c>
      <c r="Q13" s="109">
        <v>2170.7330024339999</v>
      </c>
      <c r="R13" s="109">
        <v>2156.4806703839999</v>
      </c>
      <c r="S13" s="113">
        <f t="shared" si="2"/>
        <v>-6.5656771394819735E-3</v>
      </c>
      <c r="T13" s="114">
        <f>+R12/R13</f>
        <v>0.68317011244235393</v>
      </c>
      <c r="U13" s="142"/>
      <c r="W13" s="107" t="s">
        <v>73</v>
      </c>
      <c r="X13" s="109">
        <v>154870.67954300003</v>
      </c>
      <c r="Y13" s="109">
        <v>151699.84280499999</v>
      </c>
      <c r="Z13" s="113">
        <f t="shared" si="3"/>
        <v>-2.0474093271603766E-2</v>
      </c>
      <c r="AA13" s="114">
        <f>+Y12/Y13</f>
        <v>0.75629332645701686</v>
      </c>
      <c r="AB13" s="142"/>
      <c r="AD13" s="107" t="s">
        <v>73</v>
      </c>
      <c r="AE13" s="109">
        <v>628700.33857699996</v>
      </c>
      <c r="AF13" s="109">
        <v>708010.96206200006</v>
      </c>
      <c r="AG13" s="113">
        <f t="shared" si="4"/>
        <v>0.12615012052405072</v>
      </c>
      <c r="AH13" s="114">
        <f>+AF12/AF13</f>
        <v>0.8882379327693648</v>
      </c>
      <c r="AK13" s="107" t="s">
        <v>73</v>
      </c>
      <c r="AL13" s="109">
        <v>4183677.8644000003</v>
      </c>
      <c r="AM13" s="109">
        <v>4582549.0619999999</v>
      </c>
      <c r="AN13" s="113">
        <f t="shared" si="6"/>
        <v>9.5339844636246562E-2</v>
      </c>
      <c r="AO13" s="114">
        <f>+AM12/AM13</f>
        <v>1</v>
      </c>
      <c r="AR13" s="107" t="s">
        <v>73</v>
      </c>
      <c r="AS13" s="109"/>
      <c r="AT13" s="109"/>
      <c r="AU13" s="113" t="e">
        <f t="shared" si="5"/>
        <v>#DIV/0!</v>
      </c>
      <c r="AV13" s="114" t="e">
        <f>+AT12/AT13</f>
        <v>#DIV/0!</v>
      </c>
    </row>
    <row r="17" spans="2:42" s="130" customFormat="1" ht="11.25" x14ac:dyDescent="0.2">
      <c r="B17" s="115" t="s">
        <v>148</v>
      </c>
      <c r="C17" s="117">
        <v>2016</v>
      </c>
      <c r="D17" s="117">
        <v>2017</v>
      </c>
      <c r="E17" s="117" t="s">
        <v>185</v>
      </c>
      <c r="F17" s="117" t="s">
        <v>186</v>
      </c>
      <c r="G17" s="117" t="s">
        <v>163</v>
      </c>
      <c r="I17" s="117" t="s">
        <v>147</v>
      </c>
      <c r="J17" s="117">
        <v>2016</v>
      </c>
      <c r="K17" s="117">
        <v>2017</v>
      </c>
      <c r="L17" s="117" t="s">
        <v>185</v>
      </c>
      <c r="M17" s="117" t="s">
        <v>186</v>
      </c>
      <c r="N17" s="117" t="s">
        <v>163</v>
      </c>
      <c r="O17" s="139"/>
      <c r="P17" s="117" t="s">
        <v>156</v>
      </c>
      <c r="Q17" s="117">
        <v>2016</v>
      </c>
      <c r="R17" s="117">
        <v>2017</v>
      </c>
      <c r="S17" s="117" t="s">
        <v>185</v>
      </c>
      <c r="T17" s="117" t="s">
        <v>186</v>
      </c>
      <c r="U17" s="117" t="s">
        <v>163</v>
      </c>
      <c r="V17" s="139"/>
      <c r="W17" s="117" t="s">
        <v>157</v>
      </c>
      <c r="X17" s="117">
        <v>2016</v>
      </c>
      <c r="Y17" s="117">
        <v>2017</v>
      </c>
      <c r="Z17" s="117" t="s">
        <v>185</v>
      </c>
      <c r="AA17" s="117" t="s">
        <v>186</v>
      </c>
      <c r="AB17" s="117" t="s">
        <v>163</v>
      </c>
      <c r="AC17" s="139"/>
      <c r="AD17" s="117" t="s">
        <v>80</v>
      </c>
      <c r="AE17" s="117">
        <v>2016</v>
      </c>
      <c r="AF17" s="117">
        <v>2017</v>
      </c>
      <c r="AG17" s="117" t="s">
        <v>185</v>
      </c>
      <c r="AH17" s="117" t="s">
        <v>186</v>
      </c>
      <c r="AI17" s="117" t="s">
        <v>163</v>
      </c>
      <c r="AJ17" s="139"/>
      <c r="AK17" s="139"/>
      <c r="AL17" s="139"/>
      <c r="AM17" s="139"/>
      <c r="AN17" s="139"/>
      <c r="AO17" s="139"/>
      <c r="AP17" s="139"/>
    </row>
    <row r="18" spans="2:42" s="130" customFormat="1" ht="11.25" x14ac:dyDescent="0.2">
      <c r="B18" s="116" t="s">
        <v>81</v>
      </c>
      <c r="C18" s="118">
        <v>118583.267001</v>
      </c>
      <c r="D18" s="118">
        <v>217639.629896</v>
      </c>
      <c r="E18" s="134">
        <f>+D18-C18</f>
        <v>99056.362894999998</v>
      </c>
      <c r="F18" s="111">
        <f>+D18/C18-1</f>
        <v>0.8353317074167359</v>
      </c>
      <c r="G18" s="111">
        <f>+D18/D$61</f>
        <v>0.36538928502182449</v>
      </c>
      <c r="I18" s="137" t="s">
        <v>126</v>
      </c>
      <c r="J18" s="138">
        <v>1132679.4058000001</v>
      </c>
      <c r="K18" s="138">
        <v>2119619.9567</v>
      </c>
      <c r="L18" s="134">
        <f>+K18-J18</f>
        <v>986940.55089999991</v>
      </c>
      <c r="M18" s="111">
        <f>+K18/J18-1</f>
        <v>0.8713326523341649</v>
      </c>
      <c r="N18" s="111">
        <f>+K18/K$54</f>
        <v>0.20388908577064033</v>
      </c>
      <c r="O18" s="139"/>
      <c r="P18" s="136" t="s">
        <v>83</v>
      </c>
      <c r="Q18" s="141">
        <v>34102.544765999999</v>
      </c>
      <c r="R18" s="141">
        <v>93983.940851000007</v>
      </c>
      <c r="S18" s="134">
        <f t="shared" ref="S18:S49" si="7">+R18-Q18</f>
        <v>59881.396085000008</v>
      </c>
      <c r="T18" s="111">
        <f t="shared" ref="T18:T49" si="8">+R18/Q18-1</f>
        <v>1.7559216327076372</v>
      </c>
      <c r="U18" s="111">
        <f t="shared" ref="U18:U49" si="9">+R18/R$76</f>
        <v>6.3793910297251941E-2</v>
      </c>
      <c r="V18" s="139"/>
      <c r="W18" s="140" t="s">
        <v>83</v>
      </c>
      <c r="X18" s="141">
        <v>5279.037934</v>
      </c>
      <c r="Y18" s="141">
        <v>13996.721914000002</v>
      </c>
      <c r="Z18" s="134">
        <f t="shared" ref="Z18:Z58" si="10">+Y18-X18</f>
        <v>8717.6839800000016</v>
      </c>
      <c r="AA18" s="111">
        <f t="shared" ref="AA18:AA58" si="11">+Y18/X18-1</f>
        <v>1.6513774079654118</v>
      </c>
      <c r="AB18" s="111">
        <f t="shared" ref="AB18:AB58" si="12">+Y18/Y$59</f>
        <v>0.12199750114975449</v>
      </c>
      <c r="AC18" s="139"/>
      <c r="AD18" s="140" t="s">
        <v>123</v>
      </c>
      <c r="AE18" s="141">
        <v>96649.604638000004</v>
      </c>
      <c r="AF18" s="141">
        <v>205810.273372</v>
      </c>
      <c r="AG18" s="134">
        <f t="shared" ref="AG18:AG58" si="13">+AF18-AE18</f>
        <v>109160.66873399999</v>
      </c>
      <c r="AH18" s="111">
        <f t="shared" ref="AH18:AH58" si="14">+AF18/AE18-1</f>
        <v>1.1294476489879086</v>
      </c>
      <c r="AI18" s="111">
        <f t="shared" ref="AI18:AI58" si="15">+AF18/AF$59</f>
        <v>0.32726363627102351</v>
      </c>
      <c r="AJ18" s="139"/>
      <c r="AK18" s="139"/>
      <c r="AL18" s="139"/>
      <c r="AM18" s="139"/>
      <c r="AN18" s="139"/>
      <c r="AO18" s="139"/>
      <c r="AP18" s="139"/>
    </row>
    <row r="19" spans="2:42" s="130" customFormat="1" ht="11.25" x14ac:dyDescent="0.2">
      <c r="B19" s="116" t="s">
        <v>82</v>
      </c>
      <c r="C19" s="118">
        <v>73793.724699999992</v>
      </c>
      <c r="D19" s="118">
        <v>91197.389900000009</v>
      </c>
      <c r="E19" s="134">
        <f t="shared" ref="E19:E61" si="16">+D19-C19</f>
        <v>17403.665200000018</v>
      </c>
      <c r="F19" s="111">
        <f t="shared" ref="F19:F61" si="17">+D19/C19-1</f>
        <v>0.23584207560673542</v>
      </c>
      <c r="G19" s="111">
        <f t="shared" ref="G19:G61" si="18">+D19/D$61</f>
        <v>0.15310882998349556</v>
      </c>
      <c r="I19" s="137" t="s">
        <v>127</v>
      </c>
      <c r="J19" s="138">
        <v>96857.90454399999</v>
      </c>
      <c r="K19" s="138">
        <v>886097.81659900001</v>
      </c>
      <c r="L19" s="134">
        <f t="shared" ref="L19:L54" si="19">+K19-J19</f>
        <v>789239.91205499996</v>
      </c>
      <c r="M19" s="111">
        <f t="shared" ref="M19:M54" si="20">+K19/J19-1</f>
        <v>8.1484305877840786</v>
      </c>
      <c r="N19" s="111">
        <f t="shared" ref="N19:N54" si="21">+K19/K$54</f>
        <v>8.5234937120994989E-2</v>
      </c>
      <c r="O19" s="139"/>
      <c r="P19" s="136" t="s">
        <v>129</v>
      </c>
      <c r="Q19" s="141">
        <v>112738.83158500001</v>
      </c>
      <c r="R19" s="141">
        <v>158075.51224000001</v>
      </c>
      <c r="S19" s="134">
        <f t="shared" si="7"/>
        <v>45336.680655000004</v>
      </c>
      <c r="T19" s="111">
        <f t="shared" si="8"/>
        <v>0.40213899698630629</v>
      </c>
      <c r="U19" s="111">
        <f t="shared" si="9"/>
        <v>0.10729763996615188</v>
      </c>
      <c r="V19" s="139"/>
      <c r="W19" s="140" t="s">
        <v>120</v>
      </c>
      <c r="X19" s="141">
        <v>7184.4387000000006</v>
      </c>
      <c r="Y19" s="141">
        <v>12619.655500000001</v>
      </c>
      <c r="Z19" s="134">
        <f t="shared" si="10"/>
        <v>5435.2168000000001</v>
      </c>
      <c r="AA19" s="111">
        <f t="shared" si="11"/>
        <v>0.75652629620181733</v>
      </c>
      <c r="AB19" s="111">
        <f t="shared" si="12"/>
        <v>0.10999478633856608</v>
      </c>
      <c r="AC19" s="139"/>
      <c r="AD19" s="140" t="s">
        <v>83</v>
      </c>
      <c r="AE19" s="141">
        <v>13472.452803</v>
      </c>
      <c r="AF19" s="141">
        <v>51459.77947999999</v>
      </c>
      <c r="AG19" s="134">
        <f t="shared" si="13"/>
        <v>37987.32667699999</v>
      </c>
      <c r="AH19" s="111">
        <f t="shared" si="14"/>
        <v>2.8196295977033299</v>
      </c>
      <c r="AI19" s="111">
        <f t="shared" si="15"/>
        <v>8.1827375662098328E-2</v>
      </c>
      <c r="AJ19" s="139"/>
      <c r="AK19" s="139"/>
      <c r="AL19" s="139"/>
      <c r="AM19" s="139"/>
      <c r="AN19" s="139"/>
      <c r="AO19" s="139"/>
      <c r="AP19" s="139"/>
    </row>
    <row r="20" spans="2:42" s="130" customFormat="1" ht="11.25" x14ac:dyDescent="0.2">
      <c r="B20" s="116" t="s">
        <v>83</v>
      </c>
      <c r="C20" s="118">
        <v>483.21686099999999</v>
      </c>
      <c r="D20" s="118">
        <v>1427.6976159999999</v>
      </c>
      <c r="E20" s="134">
        <f t="shared" si="16"/>
        <v>944.48075499999993</v>
      </c>
      <c r="F20" s="111">
        <f t="shared" si="17"/>
        <v>1.954569120467839</v>
      </c>
      <c r="G20" s="111">
        <f t="shared" si="18"/>
        <v>2.3969228921538015E-3</v>
      </c>
      <c r="I20" s="137" t="s">
        <v>128</v>
      </c>
      <c r="J20" s="138"/>
      <c r="K20" s="138">
        <v>387619.45915600006</v>
      </c>
      <c r="L20" s="134">
        <f t="shared" si="19"/>
        <v>387619.45915600006</v>
      </c>
      <c r="M20" s="111" t="e">
        <f t="shared" si="20"/>
        <v>#DIV/0!</v>
      </c>
      <c r="N20" s="111">
        <f t="shared" si="21"/>
        <v>3.7285635523676378E-2</v>
      </c>
      <c r="O20" s="139"/>
      <c r="P20" s="136" t="s">
        <v>120</v>
      </c>
      <c r="Q20" s="141">
        <v>29830.212027000001</v>
      </c>
      <c r="R20" s="141">
        <v>60023.069786000007</v>
      </c>
      <c r="S20" s="146">
        <f t="shared" si="7"/>
        <v>30192.857759000006</v>
      </c>
      <c r="T20" s="111">
        <f t="shared" si="8"/>
        <v>1.0121569947834015</v>
      </c>
      <c r="U20" s="111">
        <f t="shared" si="9"/>
        <v>4.074213418826899E-2</v>
      </c>
      <c r="V20" s="139"/>
      <c r="W20" s="140" t="s">
        <v>123</v>
      </c>
      <c r="X20" s="141">
        <v>5733.5352430000003</v>
      </c>
      <c r="Y20" s="141">
        <v>9728.6443470000013</v>
      </c>
      <c r="Z20" s="146">
        <f t="shared" si="10"/>
        <v>3995.109104000001</v>
      </c>
      <c r="AA20" s="111">
        <f t="shared" si="11"/>
        <v>0.69679681639309332</v>
      </c>
      <c r="AB20" s="111">
        <f t="shared" si="12"/>
        <v>8.4796304963488403E-2</v>
      </c>
      <c r="AC20" s="139"/>
      <c r="AD20" s="140" t="s">
        <v>86</v>
      </c>
      <c r="AE20" s="141">
        <v>20166.869790000001</v>
      </c>
      <c r="AF20" s="141">
        <v>27098.90741</v>
      </c>
      <c r="AG20" s="146">
        <f t="shared" si="13"/>
        <v>6932.0376199999992</v>
      </c>
      <c r="AH20" s="111">
        <f t="shared" si="14"/>
        <v>0.34373394047683781</v>
      </c>
      <c r="AI20" s="111">
        <f t="shared" si="15"/>
        <v>4.3090594228688883E-2</v>
      </c>
      <c r="AJ20" s="139"/>
      <c r="AK20" s="139"/>
      <c r="AL20" s="139"/>
      <c r="AM20" s="139"/>
      <c r="AN20" s="139"/>
      <c r="AO20" s="139"/>
      <c r="AP20" s="139"/>
    </row>
    <row r="21" spans="2:42" s="130" customFormat="1" ht="11.25" x14ac:dyDescent="0.2">
      <c r="B21" s="116" t="s">
        <v>84</v>
      </c>
      <c r="C21" s="118"/>
      <c r="D21" s="118">
        <v>835.32893300000001</v>
      </c>
      <c r="E21" s="118">
        <f t="shared" si="16"/>
        <v>835.32893300000001</v>
      </c>
      <c r="F21" s="111" t="e">
        <f t="shared" si="17"/>
        <v>#DIV/0!</v>
      </c>
      <c r="G21" s="111">
        <f t="shared" si="18"/>
        <v>1.402411140529711E-3</v>
      </c>
      <c r="I21" s="137" t="s">
        <v>84</v>
      </c>
      <c r="J21" s="138"/>
      <c r="K21" s="138">
        <v>175680.03969999999</v>
      </c>
      <c r="L21" s="146">
        <f t="shared" si="19"/>
        <v>175680.03969999999</v>
      </c>
      <c r="M21" s="111" t="e">
        <f t="shared" si="20"/>
        <v>#DIV/0!</v>
      </c>
      <c r="N21" s="111">
        <f t="shared" si="21"/>
        <v>1.6898898582908779E-2</v>
      </c>
      <c r="O21" s="139"/>
      <c r="P21" s="136" t="s">
        <v>111</v>
      </c>
      <c r="Q21" s="141">
        <v>51006.016422000001</v>
      </c>
      <c r="R21" s="141">
        <v>80493.790469</v>
      </c>
      <c r="S21" s="146">
        <f t="shared" si="7"/>
        <v>29487.774046999999</v>
      </c>
      <c r="T21" s="111">
        <f t="shared" si="8"/>
        <v>0.57812344730143006</v>
      </c>
      <c r="U21" s="111">
        <f t="shared" si="9"/>
        <v>5.4637139091731776E-2</v>
      </c>
      <c r="V21" s="139"/>
      <c r="W21" s="140" t="s">
        <v>133</v>
      </c>
      <c r="X21" s="141"/>
      <c r="Y21" s="141">
        <v>3244.4899860000005</v>
      </c>
      <c r="Z21" s="146">
        <f t="shared" si="10"/>
        <v>3244.4899860000005</v>
      </c>
      <c r="AA21" s="111" t="e">
        <f t="shared" si="11"/>
        <v>#DIV/0!</v>
      </c>
      <c r="AB21" s="111">
        <f t="shared" si="12"/>
        <v>2.8279455234549569E-2</v>
      </c>
      <c r="AC21" s="139"/>
      <c r="AD21" s="140" t="s">
        <v>120</v>
      </c>
      <c r="AE21" s="141">
        <v>24244.634099999999</v>
      </c>
      <c r="AF21" s="141">
        <v>30167.8145</v>
      </c>
      <c r="AG21" s="146">
        <f t="shared" si="13"/>
        <v>5923.1804000000011</v>
      </c>
      <c r="AH21" s="111">
        <f t="shared" si="14"/>
        <v>0.24430892112329317</v>
      </c>
      <c r="AI21" s="111">
        <f t="shared" si="15"/>
        <v>4.7970533782707096E-2</v>
      </c>
      <c r="AJ21" s="139"/>
      <c r="AK21" s="139"/>
      <c r="AL21" s="139"/>
      <c r="AM21" s="139"/>
      <c r="AN21" s="139"/>
      <c r="AO21" s="139"/>
      <c r="AP21" s="139"/>
    </row>
    <row r="22" spans="2:42" s="130" customFormat="1" ht="11.25" x14ac:dyDescent="0.2">
      <c r="B22" s="116" t="s">
        <v>85</v>
      </c>
      <c r="C22" s="118">
        <v>736.41579300000001</v>
      </c>
      <c r="D22" s="118">
        <v>1238.3955940000001</v>
      </c>
      <c r="E22" s="118">
        <f t="shared" si="16"/>
        <v>501.97980100000007</v>
      </c>
      <c r="F22" s="111">
        <f t="shared" si="17"/>
        <v>0.68165268286146063</v>
      </c>
      <c r="G22" s="111">
        <f t="shared" si="18"/>
        <v>2.0791088501761605E-3</v>
      </c>
      <c r="I22" s="137" t="s">
        <v>113</v>
      </c>
      <c r="J22" s="138">
        <v>178674.01063</v>
      </c>
      <c r="K22" s="138">
        <v>329235.07306999998</v>
      </c>
      <c r="L22" s="146">
        <f t="shared" si="19"/>
        <v>150561.06243999998</v>
      </c>
      <c r="M22" s="111">
        <f t="shared" si="20"/>
        <v>0.84265787681781767</v>
      </c>
      <c r="N22" s="111">
        <f t="shared" si="21"/>
        <v>3.166956314016868E-2</v>
      </c>
      <c r="O22" s="139"/>
      <c r="P22" s="140" t="s">
        <v>133</v>
      </c>
      <c r="Q22" s="141"/>
      <c r="R22" s="141">
        <v>21364.995085999999</v>
      </c>
      <c r="S22" s="146">
        <f t="shared" si="7"/>
        <v>21364.995085999999</v>
      </c>
      <c r="T22" s="111" t="e">
        <f t="shared" si="8"/>
        <v>#DIV/0!</v>
      </c>
      <c r="U22" s="111">
        <f t="shared" si="9"/>
        <v>1.4502015638802726E-2</v>
      </c>
      <c r="V22" s="139"/>
      <c r="W22" s="140" t="s">
        <v>91</v>
      </c>
      <c r="X22" s="141">
        <v>0</v>
      </c>
      <c r="Y22" s="141">
        <v>1563.7117090000002</v>
      </c>
      <c r="Z22" s="146">
        <f t="shared" si="10"/>
        <v>1563.7117090000002</v>
      </c>
      <c r="AA22" s="111" t="e">
        <f t="shared" si="11"/>
        <v>#DIV/0!</v>
      </c>
      <c r="AB22" s="111">
        <f t="shared" si="12"/>
        <v>1.3629542845014194E-2</v>
      </c>
      <c r="AC22" s="139"/>
      <c r="AD22" s="140" t="s">
        <v>91</v>
      </c>
      <c r="AE22" s="141">
        <v>0</v>
      </c>
      <c r="AF22" s="141">
        <v>3938.2311109999996</v>
      </c>
      <c r="AG22" s="146">
        <f t="shared" si="13"/>
        <v>3938.2311109999996</v>
      </c>
      <c r="AH22" s="111" t="e">
        <f t="shared" si="14"/>
        <v>#DIV/0!</v>
      </c>
      <c r="AI22" s="111">
        <f t="shared" si="15"/>
        <v>6.2622716191235396E-3</v>
      </c>
      <c r="AJ22" s="139"/>
      <c r="AK22" s="139"/>
      <c r="AL22" s="139"/>
      <c r="AM22" s="139"/>
      <c r="AN22" s="139"/>
      <c r="AO22" s="139"/>
      <c r="AP22" s="139"/>
    </row>
    <row r="23" spans="2:42" s="130" customFormat="1" ht="11.25" x14ac:dyDescent="0.2">
      <c r="B23" s="116" t="s">
        <v>86</v>
      </c>
      <c r="C23" s="118">
        <v>888.60199</v>
      </c>
      <c r="D23" s="118">
        <v>1146.0748900000001</v>
      </c>
      <c r="E23" s="118">
        <f t="shared" si="16"/>
        <v>257.4729000000001</v>
      </c>
      <c r="F23" s="111">
        <f t="shared" si="17"/>
        <v>0.28975053274413676</v>
      </c>
      <c r="G23" s="111">
        <f t="shared" si="18"/>
        <v>1.9241141185485111E-3</v>
      </c>
      <c r="I23" s="137" t="s">
        <v>120</v>
      </c>
      <c r="J23" s="138">
        <v>207425.28</v>
      </c>
      <c r="K23" s="138">
        <v>339108.07</v>
      </c>
      <c r="L23" s="146">
        <f t="shared" si="19"/>
        <v>131682.79</v>
      </c>
      <c r="M23" s="111">
        <f t="shared" si="20"/>
        <v>0.63484446061733646</v>
      </c>
      <c r="N23" s="111">
        <f t="shared" si="21"/>
        <v>3.2619259953274762E-2</v>
      </c>
      <c r="O23" s="139"/>
      <c r="P23" s="140" t="s">
        <v>100</v>
      </c>
      <c r="Q23" s="141">
        <v>11255.477916</v>
      </c>
      <c r="R23" s="141">
        <v>25429.206225999998</v>
      </c>
      <c r="S23" s="146">
        <f t="shared" si="7"/>
        <v>14173.728309999999</v>
      </c>
      <c r="T23" s="111">
        <f t="shared" si="8"/>
        <v>1.2592737879083411</v>
      </c>
      <c r="U23" s="111">
        <f t="shared" si="9"/>
        <v>1.7260698862198262E-2</v>
      </c>
      <c r="V23" s="139"/>
      <c r="W23" s="140" t="s">
        <v>90</v>
      </c>
      <c r="X23" s="141">
        <v>2877.2127999999998</v>
      </c>
      <c r="Y23" s="141">
        <v>3427.4627999999998</v>
      </c>
      <c r="Z23" s="146">
        <f t="shared" si="10"/>
        <v>550.25</v>
      </c>
      <c r="AA23" s="111">
        <f t="shared" si="11"/>
        <v>0.19124410957715754</v>
      </c>
      <c r="AB23" s="111">
        <f t="shared" si="12"/>
        <v>2.9874273380076293E-2</v>
      </c>
      <c r="AC23" s="139"/>
      <c r="AD23" s="140" t="s">
        <v>133</v>
      </c>
      <c r="AE23" s="141"/>
      <c r="AF23" s="141">
        <v>3470.1752259999998</v>
      </c>
      <c r="AG23" s="146">
        <f t="shared" si="13"/>
        <v>3470.1752259999998</v>
      </c>
      <c r="AH23" s="111" t="e">
        <f t="shared" si="14"/>
        <v>#DIV/0!</v>
      </c>
      <c r="AI23" s="111">
        <f t="shared" si="15"/>
        <v>5.5180052207874138E-3</v>
      </c>
      <c r="AJ23" s="139"/>
      <c r="AK23" s="139"/>
      <c r="AL23" s="139"/>
      <c r="AM23" s="139"/>
      <c r="AN23" s="139"/>
      <c r="AO23" s="139"/>
      <c r="AP23" s="139"/>
    </row>
    <row r="24" spans="2:42" s="130" customFormat="1" ht="11.25" x14ac:dyDescent="0.2">
      <c r="B24" s="116" t="s">
        <v>87</v>
      </c>
      <c r="C24" s="118">
        <v>21501.287644</v>
      </c>
      <c r="D24" s="118">
        <v>21741.041315999999</v>
      </c>
      <c r="E24" s="118">
        <f t="shared" si="16"/>
        <v>239.75367199999891</v>
      </c>
      <c r="F24" s="111">
        <f t="shared" si="17"/>
        <v>1.1150665763355105E-2</v>
      </c>
      <c r="G24" s="111">
        <f t="shared" si="18"/>
        <v>3.6500445924665614E-2</v>
      </c>
      <c r="I24" s="137" t="s">
        <v>129</v>
      </c>
      <c r="J24" s="138">
        <v>2661857.7347999997</v>
      </c>
      <c r="K24" s="138">
        <v>2787275.05583</v>
      </c>
      <c r="L24" s="134">
        <f t="shared" si="19"/>
        <v>125417.32103000022</v>
      </c>
      <c r="M24" s="111">
        <f t="shared" si="20"/>
        <v>4.7116462833586947E-2</v>
      </c>
      <c r="N24" s="111">
        <f t="shared" si="21"/>
        <v>0.26811172499491742</v>
      </c>
      <c r="O24" s="139"/>
      <c r="P24" s="140" t="s">
        <v>145</v>
      </c>
      <c r="Q24" s="141">
        <v>9755.4114100000006</v>
      </c>
      <c r="R24" s="141">
        <v>19301.272690999998</v>
      </c>
      <c r="S24" s="146">
        <f t="shared" si="7"/>
        <v>9545.8612809999977</v>
      </c>
      <c r="T24" s="111">
        <f t="shared" si="8"/>
        <v>0.97851960105083835</v>
      </c>
      <c r="U24" s="111">
        <f t="shared" si="9"/>
        <v>1.3101213329887212E-2</v>
      </c>
      <c r="V24" s="139"/>
      <c r="W24" s="140" t="s">
        <v>150</v>
      </c>
      <c r="X24" s="141">
        <v>0</v>
      </c>
      <c r="Y24" s="141">
        <v>412.19276500000001</v>
      </c>
      <c r="Z24" s="146">
        <f t="shared" si="10"/>
        <v>412.19276500000001</v>
      </c>
      <c r="AA24" s="111" t="e">
        <f t="shared" si="11"/>
        <v>#DIV/0!</v>
      </c>
      <c r="AB24" s="111">
        <f t="shared" si="12"/>
        <v>3.5927331864548735E-3</v>
      </c>
      <c r="AC24" s="139"/>
      <c r="AD24" s="140" t="s">
        <v>161</v>
      </c>
      <c r="AE24" s="141">
        <v>15601.517924999998</v>
      </c>
      <c r="AF24" s="141">
        <v>18401.099167</v>
      </c>
      <c r="AG24" s="146">
        <f t="shared" si="13"/>
        <v>2799.581242000002</v>
      </c>
      <c r="AH24" s="111">
        <f t="shared" si="14"/>
        <v>0.17944287571621031</v>
      </c>
      <c r="AI24" s="111">
        <f t="shared" si="15"/>
        <v>2.9260009843587342E-2</v>
      </c>
      <c r="AJ24" s="139"/>
      <c r="AK24" s="139"/>
      <c r="AL24" s="139"/>
      <c r="AM24" s="139"/>
      <c r="AN24" s="139"/>
      <c r="AO24" s="139"/>
      <c r="AP24" s="139"/>
    </row>
    <row r="25" spans="2:42" s="130" customFormat="1" ht="11.25" x14ac:dyDescent="0.2">
      <c r="B25" s="116" t="s">
        <v>88</v>
      </c>
      <c r="C25" s="118">
        <v>94.22999999999999</v>
      </c>
      <c r="D25" s="118">
        <v>216.38</v>
      </c>
      <c r="E25" s="118">
        <f t="shared" si="16"/>
        <v>122.15</v>
      </c>
      <c r="F25" s="111">
        <f t="shared" si="17"/>
        <v>1.2962962962962963</v>
      </c>
      <c r="G25" s="111">
        <f t="shared" si="18"/>
        <v>3.6327452647664827E-4</v>
      </c>
      <c r="I25" s="137" t="s">
        <v>130</v>
      </c>
      <c r="J25" s="138">
        <v>351588.81849799998</v>
      </c>
      <c r="K25" s="138">
        <v>402110.32419399993</v>
      </c>
      <c r="L25" s="146">
        <f t="shared" si="19"/>
        <v>50521.505695999949</v>
      </c>
      <c r="M25" s="111">
        <f t="shared" si="20"/>
        <v>0.1436948589884901</v>
      </c>
      <c r="N25" s="111">
        <f t="shared" si="21"/>
        <v>3.8679531262053639E-2</v>
      </c>
      <c r="O25" s="139"/>
      <c r="P25" s="140" t="s">
        <v>126</v>
      </c>
      <c r="Q25" s="141">
        <v>2077.2954970000001</v>
      </c>
      <c r="R25" s="141">
        <v>7790.2855549999995</v>
      </c>
      <c r="S25" s="146">
        <f t="shared" si="7"/>
        <v>5712.9900579999994</v>
      </c>
      <c r="T25" s="111">
        <f t="shared" si="8"/>
        <v>2.7502057681493155</v>
      </c>
      <c r="U25" s="111">
        <f t="shared" si="9"/>
        <v>5.2878478321475878E-3</v>
      </c>
      <c r="V25" s="139"/>
      <c r="W25" s="140" t="s">
        <v>153</v>
      </c>
      <c r="X25" s="141">
        <v>28.98</v>
      </c>
      <c r="Y25" s="141">
        <v>323.21016200000003</v>
      </c>
      <c r="Z25" s="146">
        <f t="shared" si="10"/>
        <v>294.23016200000001</v>
      </c>
      <c r="AA25" s="111">
        <f t="shared" si="11"/>
        <v>10.152869634230505</v>
      </c>
      <c r="AB25" s="111">
        <f t="shared" si="12"/>
        <v>2.8171476401747516E-3</v>
      </c>
      <c r="AC25" s="139"/>
      <c r="AD25" s="140" t="s">
        <v>90</v>
      </c>
      <c r="AE25" s="141">
        <v>10587.31734</v>
      </c>
      <c r="AF25" s="141">
        <v>13078.5476</v>
      </c>
      <c r="AG25" s="146">
        <f t="shared" si="13"/>
        <v>2491.2302600000003</v>
      </c>
      <c r="AH25" s="111">
        <f t="shared" si="14"/>
        <v>0.2353032576616807</v>
      </c>
      <c r="AI25" s="111">
        <f t="shared" si="15"/>
        <v>2.0796498515812036E-2</v>
      </c>
      <c r="AJ25" s="139"/>
      <c r="AK25" s="139"/>
      <c r="AL25" s="139"/>
      <c r="AM25" s="139"/>
      <c r="AN25" s="139"/>
      <c r="AO25" s="139"/>
      <c r="AP25" s="139"/>
    </row>
    <row r="26" spans="2:42" s="130" customFormat="1" ht="11.25" x14ac:dyDescent="0.2">
      <c r="B26" s="116" t="s">
        <v>89</v>
      </c>
      <c r="C26" s="118">
        <v>8.8640000000000008</v>
      </c>
      <c r="D26" s="118">
        <v>87.438670000000002</v>
      </c>
      <c r="E26" s="118">
        <f t="shared" si="16"/>
        <v>78.574669999999998</v>
      </c>
      <c r="F26" s="111">
        <f t="shared" si="17"/>
        <v>8.8644708935018048</v>
      </c>
      <c r="G26" s="111">
        <f t="shared" si="18"/>
        <v>1.4679841685921949E-4</v>
      </c>
      <c r="I26" s="137" t="s">
        <v>131</v>
      </c>
      <c r="J26" s="138"/>
      <c r="K26" s="138">
        <v>29069.508099999999</v>
      </c>
      <c r="L26" s="146">
        <f t="shared" si="19"/>
        <v>29069.508099999999</v>
      </c>
      <c r="M26" s="111" t="e">
        <f t="shared" si="20"/>
        <v>#DIV/0!</v>
      </c>
      <c r="N26" s="111">
        <f t="shared" si="21"/>
        <v>2.7962349625820651E-3</v>
      </c>
      <c r="O26" s="139"/>
      <c r="P26" s="140" t="s">
        <v>150</v>
      </c>
      <c r="Q26" s="141">
        <v>0</v>
      </c>
      <c r="R26" s="141">
        <v>5551.8088909999997</v>
      </c>
      <c r="S26" s="146">
        <f t="shared" si="7"/>
        <v>5551.8088909999997</v>
      </c>
      <c r="T26" s="111" t="e">
        <f t="shared" si="8"/>
        <v>#DIV/0!</v>
      </c>
      <c r="U26" s="111">
        <f t="shared" si="9"/>
        <v>3.7684267670945542E-3</v>
      </c>
      <c r="V26" s="139"/>
      <c r="W26" s="140" t="s">
        <v>161</v>
      </c>
      <c r="X26" s="141">
        <v>713.77098699999999</v>
      </c>
      <c r="Y26" s="141">
        <v>900.02912400000002</v>
      </c>
      <c r="Z26" s="146">
        <f t="shared" si="10"/>
        <v>186.25813700000003</v>
      </c>
      <c r="AA26" s="111">
        <f t="shared" si="11"/>
        <v>0.26094943671337556</v>
      </c>
      <c r="AB26" s="111">
        <f t="shared" si="12"/>
        <v>7.8447871412073641E-3</v>
      </c>
      <c r="AC26" s="139"/>
      <c r="AD26" s="140" t="s">
        <v>112</v>
      </c>
      <c r="AE26" s="141">
        <v>852.16499999999996</v>
      </c>
      <c r="AF26" s="141">
        <v>2224.2149999999997</v>
      </c>
      <c r="AG26" s="146">
        <f t="shared" si="13"/>
        <v>1372.0499999999997</v>
      </c>
      <c r="AH26" s="111">
        <f t="shared" si="14"/>
        <v>1.6100755135449116</v>
      </c>
      <c r="AI26" s="111">
        <f t="shared" si="15"/>
        <v>3.536775287368061E-3</v>
      </c>
      <c r="AJ26" s="139"/>
      <c r="AK26" s="139"/>
      <c r="AL26" s="139"/>
      <c r="AM26" s="139"/>
      <c r="AN26" s="139"/>
      <c r="AO26" s="139"/>
      <c r="AP26" s="139"/>
    </row>
    <row r="27" spans="2:42" s="130" customFormat="1" ht="11.25" x14ac:dyDescent="0.2">
      <c r="B27" s="116" t="s">
        <v>90</v>
      </c>
      <c r="C27" s="118">
        <v>856.23369999999989</v>
      </c>
      <c r="D27" s="118">
        <v>906.9357</v>
      </c>
      <c r="E27" s="118">
        <f t="shared" si="16"/>
        <v>50.702000000000112</v>
      </c>
      <c r="F27" s="111">
        <f t="shared" si="17"/>
        <v>5.9215141847371866E-2</v>
      </c>
      <c r="G27" s="111">
        <f t="shared" si="18"/>
        <v>1.5226298038740528E-3</v>
      </c>
      <c r="I27" s="137" t="s">
        <v>132</v>
      </c>
      <c r="J27" s="138">
        <v>1384513.0057970001</v>
      </c>
      <c r="K27" s="138">
        <v>1402085.6245840001</v>
      </c>
      <c r="L27" s="146">
        <f t="shared" si="19"/>
        <v>17572.618786999956</v>
      </c>
      <c r="M27" s="111">
        <f t="shared" si="20"/>
        <v>1.2692274260641012E-2</v>
      </c>
      <c r="N27" s="111">
        <f t="shared" si="21"/>
        <v>0.13486849624385261</v>
      </c>
      <c r="O27" s="139"/>
      <c r="P27" s="140" t="s">
        <v>85</v>
      </c>
      <c r="Q27" s="141">
        <v>13951.967745</v>
      </c>
      <c r="R27" s="141">
        <v>18064.971978000001</v>
      </c>
      <c r="S27" s="146">
        <f t="shared" si="7"/>
        <v>4113.0042330000015</v>
      </c>
      <c r="T27" s="111">
        <f t="shared" si="8"/>
        <v>0.29479742988038282</v>
      </c>
      <c r="U27" s="111">
        <f t="shared" si="9"/>
        <v>1.2262043828465829E-2</v>
      </c>
      <c r="V27" s="139"/>
      <c r="W27" s="140" t="s">
        <v>86</v>
      </c>
      <c r="X27" s="141">
        <v>11437.61578</v>
      </c>
      <c r="Y27" s="141">
        <v>11618.404560000001</v>
      </c>
      <c r="Z27" s="146">
        <f t="shared" si="10"/>
        <v>180.78878000000077</v>
      </c>
      <c r="AA27" s="111">
        <f t="shared" si="11"/>
        <v>1.5806509282829007E-2</v>
      </c>
      <c r="AB27" s="111">
        <f t="shared" si="12"/>
        <v>0.10126773485791445</v>
      </c>
      <c r="AC27" s="139"/>
      <c r="AD27" s="140" t="s">
        <v>153</v>
      </c>
      <c r="AE27" s="141">
        <v>37.5</v>
      </c>
      <c r="AF27" s="141">
        <v>337.80864699999995</v>
      </c>
      <c r="AG27" s="146">
        <f t="shared" si="13"/>
        <v>300.30864699999995</v>
      </c>
      <c r="AH27" s="111">
        <f t="shared" si="14"/>
        <v>8.0082305866666648</v>
      </c>
      <c r="AI27" s="111">
        <f t="shared" si="15"/>
        <v>5.3715727776714069E-4</v>
      </c>
      <c r="AJ27" s="139"/>
      <c r="AK27" s="139"/>
      <c r="AL27" s="139"/>
      <c r="AM27" s="139"/>
      <c r="AN27" s="139"/>
      <c r="AO27" s="139"/>
      <c r="AP27" s="139"/>
    </row>
    <row r="28" spans="2:42" s="130" customFormat="1" ht="11.25" x14ac:dyDescent="0.2">
      <c r="B28" s="116" t="s">
        <v>91</v>
      </c>
      <c r="C28" s="118">
        <v>0</v>
      </c>
      <c r="D28" s="118">
        <v>36.177789000000004</v>
      </c>
      <c r="E28" s="118">
        <f t="shared" si="16"/>
        <v>36.177789000000004</v>
      </c>
      <c r="F28" s="111" t="e">
        <f t="shared" si="17"/>
        <v>#DIV/0!</v>
      </c>
      <c r="G28" s="111">
        <f t="shared" si="18"/>
        <v>6.073791093422265E-5</v>
      </c>
      <c r="I28" s="137" t="s">
        <v>133</v>
      </c>
      <c r="J28" s="138"/>
      <c r="K28" s="138">
        <v>1414.0142910000002</v>
      </c>
      <c r="L28" s="146">
        <f t="shared" si="19"/>
        <v>1414.0142910000002</v>
      </c>
      <c r="M28" s="111" t="e">
        <f t="shared" si="20"/>
        <v>#DIV/0!</v>
      </c>
      <c r="N28" s="111">
        <f t="shared" si="21"/>
        <v>1.3601593066120342E-4</v>
      </c>
      <c r="O28" s="139"/>
      <c r="P28" s="140" t="s">
        <v>128</v>
      </c>
      <c r="Q28" s="141"/>
      <c r="R28" s="141">
        <v>3523.1555930000004</v>
      </c>
      <c r="S28" s="146">
        <f t="shared" si="7"/>
        <v>3523.1555930000004</v>
      </c>
      <c r="T28" s="111" t="e">
        <f t="shared" si="8"/>
        <v>#DIV/0!</v>
      </c>
      <c r="U28" s="111">
        <f t="shared" si="9"/>
        <v>2.3914284698853638E-3</v>
      </c>
      <c r="V28" s="139"/>
      <c r="W28" s="140" t="s">
        <v>121</v>
      </c>
      <c r="X28" s="141">
        <v>2465.6855910000004</v>
      </c>
      <c r="Y28" s="141">
        <v>2611.66237</v>
      </c>
      <c r="Z28" s="146">
        <f t="shared" si="10"/>
        <v>145.97677899999962</v>
      </c>
      <c r="AA28" s="111">
        <f t="shared" si="11"/>
        <v>5.9203322407702652E-2</v>
      </c>
      <c r="AB28" s="111">
        <f t="shared" si="12"/>
        <v>2.2763636010239983E-2</v>
      </c>
      <c r="AC28" s="139"/>
      <c r="AD28" s="140" t="s">
        <v>94</v>
      </c>
      <c r="AE28" s="141">
        <v>1283.4094669999999</v>
      </c>
      <c r="AF28" s="141">
        <v>1550.9560710000001</v>
      </c>
      <c r="AG28" s="146">
        <f t="shared" si="13"/>
        <v>267.54660400000012</v>
      </c>
      <c r="AH28" s="111">
        <f t="shared" si="14"/>
        <v>0.20846550604414404</v>
      </c>
      <c r="AI28" s="111">
        <f t="shared" si="15"/>
        <v>2.4662108221130893E-3</v>
      </c>
      <c r="AJ28" s="139"/>
      <c r="AK28" s="139"/>
      <c r="AL28" s="139"/>
      <c r="AM28" s="139"/>
      <c r="AN28" s="139"/>
      <c r="AO28" s="139"/>
      <c r="AP28" s="139"/>
    </row>
    <row r="29" spans="2:42" s="130" customFormat="1" ht="11.25" x14ac:dyDescent="0.2">
      <c r="B29" s="116" t="s">
        <v>92</v>
      </c>
      <c r="C29" s="118">
        <v>0</v>
      </c>
      <c r="D29" s="118">
        <v>19.771224</v>
      </c>
      <c r="E29" s="118">
        <f t="shared" si="16"/>
        <v>19.771224</v>
      </c>
      <c r="F29" s="111" t="e">
        <f t="shared" si="17"/>
        <v>#DIV/0!</v>
      </c>
      <c r="G29" s="111">
        <f t="shared" si="18"/>
        <v>3.3193372938643792E-5</v>
      </c>
      <c r="I29" s="137" t="s">
        <v>115</v>
      </c>
      <c r="J29" s="138">
        <v>20392.755799999999</v>
      </c>
      <c r="K29" s="138">
        <v>20979.462500000001</v>
      </c>
      <c r="L29" s="146">
        <f t="shared" si="19"/>
        <v>586.70670000000246</v>
      </c>
      <c r="M29" s="111">
        <f t="shared" si="20"/>
        <v>2.8770348929495926E-2</v>
      </c>
      <c r="N29" s="111">
        <f t="shared" si="21"/>
        <v>2.0180426286153549E-3</v>
      </c>
      <c r="O29" s="139"/>
      <c r="P29" s="140" t="s">
        <v>99</v>
      </c>
      <c r="Q29" s="141">
        <v>5540.6387689999992</v>
      </c>
      <c r="R29" s="141">
        <v>8026.6427509999994</v>
      </c>
      <c r="S29" s="146">
        <f t="shared" si="7"/>
        <v>2486.0039820000002</v>
      </c>
      <c r="T29" s="111">
        <f t="shared" si="8"/>
        <v>0.44868544686747125</v>
      </c>
      <c r="U29" s="111">
        <f t="shared" si="9"/>
        <v>5.4482810893956377E-3</v>
      </c>
      <c r="V29" s="139"/>
      <c r="W29" s="140" t="s">
        <v>99</v>
      </c>
      <c r="X29" s="141">
        <v>931.24499500000002</v>
      </c>
      <c r="Y29" s="141">
        <v>1048.740552</v>
      </c>
      <c r="Z29" s="146">
        <f t="shared" si="10"/>
        <v>117.49555699999996</v>
      </c>
      <c r="AA29" s="111">
        <f t="shared" si="11"/>
        <v>0.12617040373999533</v>
      </c>
      <c r="AB29" s="111">
        <f t="shared" si="12"/>
        <v>9.1409779721665016E-3</v>
      </c>
      <c r="AC29" s="139"/>
      <c r="AD29" s="140" t="s">
        <v>150</v>
      </c>
      <c r="AE29" s="141">
        <v>0</v>
      </c>
      <c r="AF29" s="141">
        <v>192.296671</v>
      </c>
      <c r="AG29" s="146">
        <f t="shared" si="13"/>
        <v>192.296671</v>
      </c>
      <c r="AH29" s="111" t="e">
        <f t="shared" si="14"/>
        <v>#DIV/0!</v>
      </c>
      <c r="AI29" s="111">
        <f t="shared" si="15"/>
        <v>3.0577534718358905E-4</v>
      </c>
      <c r="AJ29" s="139"/>
      <c r="AK29" s="139"/>
      <c r="AL29" s="139"/>
      <c r="AM29" s="139"/>
      <c r="AN29" s="139"/>
      <c r="AO29" s="139"/>
      <c r="AP29" s="139"/>
    </row>
    <row r="30" spans="2:42" s="130" customFormat="1" ht="11.25" x14ac:dyDescent="0.2">
      <c r="B30" s="116" t="s">
        <v>93</v>
      </c>
      <c r="C30" s="118">
        <v>142.985027</v>
      </c>
      <c r="D30" s="118">
        <v>161.74007499999999</v>
      </c>
      <c r="E30" s="118">
        <f t="shared" si="16"/>
        <v>18.755047999999988</v>
      </c>
      <c r="F30" s="111">
        <f t="shared" si="17"/>
        <v>0.13116791592451138</v>
      </c>
      <c r="G30" s="111">
        <f t="shared" si="18"/>
        <v>2.7154103502136323E-4</v>
      </c>
      <c r="I30" s="137" t="s">
        <v>134</v>
      </c>
      <c r="J30" s="138">
        <v>2548.7249999999999</v>
      </c>
      <c r="K30" s="138">
        <v>3027.4855000000002</v>
      </c>
      <c r="L30" s="146">
        <f t="shared" si="19"/>
        <v>478.76050000000032</v>
      </c>
      <c r="M30" s="111">
        <f t="shared" si="20"/>
        <v>0.18784313725490209</v>
      </c>
      <c r="N30" s="111">
        <f t="shared" si="21"/>
        <v>2.9121788971070504E-4</v>
      </c>
      <c r="O30" s="139"/>
      <c r="P30" s="140" t="s">
        <v>82</v>
      </c>
      <c r="Q30" s="141">
        <v>72483.330694999997</v>
      </c>
      <c r="R30" s="141">
        <v>74723.108676000003</v>
      </c>
      <c r="S30" s="146">
        <f t="shared" si="7"/>
        <v>2239.7779810000065</v>
      </c>
      <c r="T30" s="111">
        <f t="shared" si="8"/>
        <v>3.090059410245205E-2</v>
      </c>
      <c r="U30" s="111">
        <f t="shared" si="9"/>
        <v>5.0720146961765036E-2</v>
      </c>
      <c r="V30" s="139"/>
      <c r="W30" s="140" t="s">
        <v>94</v>
      </c>
      <c r="X30" s="141">
        <v>495.70770099999999</v>
      </c>
      <c r="Y30" s="141">
        <v>574.58847700000001</v>
      </c>
      <c r="Z30" s="146">
        <f t="shared" si="10"/>
        <v>78.880776000000026</v>
      </c>
      <c r="AA30" s="111">
        <f t="shared" si="11"/>
        <v>0.15912759846351476</v>
      </c>
      <c r="AB30" s="111">
        <f t="shared" si="12"/>
        <v>5.0081982634325546E-3</v>
      </c>
      <c r="AC30" s="139"/>
      <c r="AD30" s="140" t="s">
        <v>99</v>
      </c>
      <c r="AE30" s="141">
        <v>889.623695</v>
      </c>
      <c r="AF30" s="141">
        <v>977.82800799999995</v>
      </c>
      <c r="AG30" s="146">
        <f t="shared" si="13"/>
        <v>88.204312999999956</v>
      </c>
      <c r="AH30" s="111">
        <f t="shared" si="14"/>
        <v>9.9147890839395902E-2</v>
      </c>
      <c r="AI30" s="111">
        <f t="shared" si="15"/>
        <v>1.5548667435435599E-3</v>
      </c>
      <c r="AJ30" s="139"/>
      <c r="AK30" s="139"/>
      <c r="AL30" s="139"/>
      <c r="AM30" s="139"/>
      <c r="AN30" s="139"/>
      <c r="AO30" s="139"/>
      <c r="AP30" s="139"/>
    </row>
    <row r="31" spans="2:42" s="130" customFormat="1" ht="11.25" x14ac:dyDescent="0.2">
      <c r="B31" s="116" t="s">
        <v>94</v>
      </c>
      <c r="C31" s="118">
        <v>61.124746999999999</v>
      </c>
      <c r="D31" s="118">
        <v>76.313300999999996</v>
      </c>
      <c r="E31" s="118">
        <f t="shared" si="16"/>
        <v>15.188553999999996</v>
      </c>
      <c r="F31" s="111">
        <f t="shared" si="17"/>
        <v>0.2484845295146989</v>
      </c>
      <c r="G31" s="111">
        <f t="shared" si="18"/>
        <v>1.2812033591202943E-4</v>
      </c>
      <c r="I31" s="137" t="s">
        <v>92</v>
      </c>
      <c r="J31" s="138">
        <v>0</v>
      </c>
      <c r="K31" s="138">
        <v>406.55260799999996</v>
      </c>
      <c r="L31" s="146">
        <f t="shared" si="19"/>
        <v>406.55260799999996</v>
      </c>
      <c r="M31" s="111" t="e">
        <f t="shared" si="20"/>
        <v>#DIV/0!</v>
      </c>
      <c r="N31" s="111">
        <f t="shared" si="21"/>
        <v>3.9106840497879664E-5</v>
      </c>
      <c r="O31" s="139"/>
      <c r="P31" s="140" t="s">
        <v>109</v>
      </c>
      <c r="Q31" s="141">
        <v>12580.229298999999</v>
      </c>
      <c r="R31" s="141">
        <v>14073.534205999998</v>
      </c>
      <c r="S31" s="146">
        <f t="shared" si="7"/>
        <v>1493.3049069999997</v>
      </c>
      <c r="T31" s="111">
        <f t="shared" si="8"/>
        <v>0.11870251896908601</v>
      </c>
      <c r="U31" s="111">
        <f t="shared" si="9"/>
        <v>9.5527573176169694E-3</v>
      </c>
      <c r="V31" s="139"/>
      <c r="W31" s="140" t="s">
        <v>104</v>
      </c>
      <c r="X31" s="141">
        <v>107.60789499999998</v>
      </c>
      <c r="Y31" s="141">
        <v>151.984286</v>
      </c>
      <c r="Z31" s="146">
        <f t="shared" si="10"/>
        <v>44.376391000000012</v>
      </c>
      <c r="AA31" s="111">
        <f t="shared" si="11"/>
        <v>0.4123897321846135</v>
      </c>
      <c r="AB31" s="111">
        <f t="shared" si="12"/>
        <v>1.3247175460050806E-3</v>
      </c>
      <c r="AC31" s="139"/>
      <c r="AD31" s="140" t="s">
        <v>140</v>
      </c>
      <c r="AE31" s="141">
        <v>0</v>
      </c>
      <c r="AF31" s="141">
        <v>62.016280000000002</v>
      </c>
      <c r="AG31" s="146">
        <f t="shared" si="13"/>
        <v>62.016280000000002</v>
      </c>
      <c r="AH31" s="111" t="e">
        <f t="shared" si="14"/>
        <v>#DIV/0!</v>
      </c>
      <c r="AI31" s="111">
        <f t="shared" si="15"/>
        <v>9.8613509268887301E-5</v>
      </c>
      <c r="AJ31" s="139"/>
      <c r="AK31" s="139"/>
      <c r="AL31" s="139"/>
      <c r="AM31" s="139"/>
      <c r="AN31" s="139"/>
      <c r="AO31" s="139"/>
      <c r="AP31" s="139"/>
    </row>
    <row r="32" spans="2:42" s="130" customFormat="1" ht="11.25" x14ac:dyDescent="0.2">
      <c r="B32" s="116" t="s">
        <v>95</v>
      </c>
      <c r="C32" s="118">
        <v>24.989909999999998</v>
      </c>
      <c r="D32" s="118">
        <v>32.433011999999998</v>
      </c>
      <c r="E32" s="118">
        <f t="shared" si="16"/>
        <v>7.4431019999999997</v>
      </c>
      <c r="F32" s="111">
        <f t="shared" si="17"/>
        <v>0.29784428995542611</v>
      </c>
      <c r="G32" s="111">
        <f t="shared" si="18"/>
        <v>5.4450906167443622E-5</v>
      </c>
      <c r="I32" s="137" t="s">
        <v>88</v>
      </c>
      <c r="J32" s="138">
        <v>6.0650000000000004</v>
      </c>
      <c r="K32" s="138">
        <v>256.54999999999995</v>
      </c>
      <c r="L32" s="146">
        <f t="shared" si="19"/>
        <v>250.48499999999996</v>
      </c>
      <c r="M32" s="111">
        <f t="shared" si="20"/>
        <v>41.300082440230824</v>
      </c>
      <c r="N32" s="111">
        <f t="shared" si="21"/>
        <v>2.4677888500302101E-5</v>
      </c>
      <c r="O32" s="139"/>
      <c r="P32" s="140" t="s">
        <v>94</v>
      </c>
      <c r="Q32" s="141">
        <v>6501.8283670000001</v>
      </c>
      <c r="R32" s="141">
        <v>7770.8950140000006</v>
      </c>
      <c r="S32" s="146">
        <f t="shared" si="7"/>
        <v>1269.0666470000006</v>
      </c>
      <c r="T32" s="111">
        <f t="shared" si="8"/>
        <v>0.19518611925241558</v>
      </c>
      <c r="U32" s="111">
        <f t="shared" si="9"/>
        <v>5.2746860257584498E-3</v>
      </c>
      <c r="V32" s="139"/>
      <c r="W32" s="140" t="s">
        <v>154</v>
      </c>
      <c r="X32" s="141">
        <v>7.2</v>
      </c>
      <c r="Y32" s="141">
        <v>40.799999999999997</v>
      </c>
      <c r="Z32" s="146">
        <f t="shared" si="10"/>
        <v>33.599999999999994</v>
      </c>
      <c r="AA32" s="111">
        <f t="shared" si="11"/>
        <v>4.6666666666666661</v>
      </c>
      <c r="AB32" s="111">
        <f t="shared" si="12"/>
        <v>3.5561884257565468E-4</v>
      </c>
      <c r="AC32" s="139"/>
      <c r="AD32" s="140" t="s">
        <v>104</v>
      </c>
      <c r="AE32" s="141">
        <v>342.26616000000001</v>
      </c>
      <c r="AF32" s="141">
        <v>388.50808700000005</v>
      </c>
      <c r="AG32" s="146">
        <f t="shared" si="13"/>
        <v>46.241927000000032</v>
      </c>
      <c r="AH32" s="111">
        <f t="shared" si="14"/>
        <v>0.13510516786117566</v>
      </c>
      <c r="AI32" s="111">
        <f t="shared" si="15"/>
        <v>6.1777562018250972E-4</v>
      </c>
      <c r="AJ32" s="139"/>
      <c r="AK32" s="139"/>
      <c r="AL32" s="139"/>
      <c r="AM32" s="139"/>
      <c r="AN32" s="139"/>
      <c r="AO32" s="139"/>
      <c r="AP32" s="139"/>
    </row>
    <row r="33" spans="2:42" s="130" customFormat="1" ht="11.25" x14ac:dyDescent="0.2">
      <c r="B33" s="116" t="s">
        <v>96</v>
      </c>
      <c r="C33" s="118"/>
      <c r="D33" s="118">
        <v>4.9400000000000004</v>
      </c>
      <c r="E33" s="118">
        <f t="shared" si="16"/>
        <v>4.9400000000000004</v>
      </c>
      <c r="F33" s="111" t="e">
        <f t="shared" si="17"/>
        <v>#DIV/0!</v>
      </c>
      <c r="G33" s="111">
        <f t="shared" si="18"/>
        <v>8.2936323171949471E-6</v>
      </c>
      <c r="I33" s="137" t="s">
        <v>93</v>
      </c>
      <c r="J33" s="138">
        <v>3541.194</v>
      </c>
      <c r="K33" s="138">
        <v>3644.886</v>
      </c>
      <c r="L33" s="146">
        <f t="shared" si="19"/>
        <v>103.69200000000001</v>
      </c>
      <c r="M33" s="111">
        <f t="shared" si="20"/>
        <v>2.928164907090669E-2</v>
      </c>
      <c r="N33" s="111">
        <f t="shared" si="21"/>
        <v>3.5060647165976273E-4</v>
      </c>
      <c r="O33" s="139"/>
      <c r="P33" s="140" t="s">
        <v>90</v>
      </c>
      <c r="Q33" s="141">
        <v>9536.6192950000004</v>
      </c>
      <c r="R33" s="141">
        <v>10502.065913</v>
      </c>
      <c r="S33" s="146">
        <f t="shared" si="7"/>
        <v>965.44661799999994</v>
      </c>
      <c r="T33" s="111">
        <f t="shared" si="8"/>
        <v>0.10123573020327847</v>
      </c>
      <c r="U33" s="111">
        <f t="shared" si="9"/>
        <v>7.1285354149162681E-3</v>
      </c>
      <c r="V33" s="139"/>
      <c r="W33" s="140" t="s">
        <v>140</v>
      </c>
      <c r="X33" s="141">
        <v>0</v>
      </c>
      <c r="Y33" s="141">
        <v>12.43486</v>
      </c>
      <c r="Z33" s="146">
        <f t="shared" si="10"/>
        <v>12.43486</v>
      </c>
      <c r="AA33" s="111" t="e">
        <f t="shared" si="11"/>
        <v>#DIV/0!</v>
      </c>
      <c r="AB33" s="111">
        <f t="shared" si="12"/>
        <v>1.0838408139191927E-4</v>
      </c>
      <c r="AC33" s="139"/>
      <c r="AD33" s="140" t="s">
        <v>154</v>
      </c>
      <c r="AE33" s="141">
        <v>6.72</v>
      </c>
      <c r="AF33" s="141">
        <v>14.780000000000001</v>
      </c>
      <c r="AG33" s="146">
        <f t="shared" si="13"/>
        <v>8.0600000000000023</v>
      </c>
      <c r="AH33" s="111">
        <f t="shared" si="14"/>
        <v>1.1994047619047623</v>
      </c>
      <c r="AI33" s="111">
        <f t="shared" si="15"/>
        <v>2.3502017002537951E-5</v>
      </c>
      <c r="AJ33" s="139"/>
      <c r="AK33" s="139"/>
      <c r="AL33" s="139"/>
      <c r="AM33" s="139"/>
      <c r="AN33" s="139"/>
      <c r="AO33" s="139"/>
      <c r="AP33" s="139"/>
    </row>
    <row r="34" spans="2:42" s="130" customFormat="1" ht="11.25" x14ac:dyDescent="0.2">
      <c r="B34" s="116" t="s">
        <v>97</v>
      </c>
      <c r="C34" s="118">
        <v>8</v>
      </c>
      <c r="D34" s="118">
        <v>9.52</v>
      </c>
      <c r="E34" s="118">
        <f t="shared" si="16"/>
        <v>1.5199999999999996</v>
      </c>
      <c r="F34" s="111">
        <f t="shared" si="17"/>
        <v>0.18999999999999995</v>
      </c>
      <c r="G34" s="111">
        <f t="shared" si="18"/>
        <v>1.5982870376456658E-5</v>
      </c>
      <c r="I34" s="137" t="s">
        <v>89</v>
      </c>
      <c r="J34" s="138">
        <v>0</v>
      </c>
      <c r="K34" s="138">
        <v>19.700100000000003</v>
      </c>
      <c r="L34" s="146">
        <f t="shared" si="19"/>
        <v>19.700100000000003</v>
      </c>
      <c r="M34" s="111" t="e">
        <f t="shared" si="20"/>
        <v>#DIV/0!</v>
      </c>
      <c r="N34" s="111">
        <f t="shared" si="21"/>
        <v>1.8949790342810428E-6</v>
      </c>
      <c r="O34" s="139"/>
      <c r="P34" s="140" t="s">
        <v>86</v>
      </c>
      <c r="Q34" s="141">
        <v>39018.929426000002</v>
      </c>
      <c r="R34" s="141">
        <v>39614.584705000001</v>
      </c>
      <c r="S34" s="146">
        <f t="shared" si="7"/>
        <v>595.6552789999987</v>
      </c>
      <c r="T34" s="111">
        <f t="shared" si="8"/>
        <v>1.5265802720950239E-2</v>
      </c>
      <c r="U34" s="111">
        <f t="shared" si="9"/>
        <v>2.6889373229626274E-2</v>
      </c>
      <c r="V34" s="139"/>
      <c r="W34" s="140" t="s">
        <v>92</v>
      </c>
      <c r="X34" s="141">
        <v>0</v>
      </c>
      <c r="Y34" s="141">
        <v>0.52554000000000001</v>
      </c>
      <c r="Z34" s="146">
        <f t="shared" si="10"/>
        <v>0.52554000000000001</v>
      </c>
      <c r="AA34" s="111" t="e">
        <f t="shared" si="11"/>
        <v>#DIV/0!</v>
      </c>
      <c r="AB34" s="111">
        <f t="shared" si="12"/>
        <v>4.5806844737061171E-6</v>
      </c>
      <c r="AC34" s="139"/>
      <c r="AD34" s="140" t="s">
        <v>92</v>
      </c>
      <c r="AE34" s="141">
        <v>0</v>
      </c>
      <c r="AF34" s="141">
        <v>1.1387020000000001</v>
      </c>
      <c r="AG34" s="146">
        <f t="shared" si="13"/>
        <v>1.1387020000000001</v>
      </c>
      <c r="AH34" s="111" t="e">
        <f t="shared" si="14"/>
        <v>#DIV/0!</v>
      </c>
      <c r="AI34" s="111">
        <f t="shared" si="15"/>
        <v>1.8106761681207018E-6</v>
      </c>
      <c r="AJ34" s="139"/>
      <c r="AK34" s="139"/>
      <c r="AL34" s="139"/>
      <c r="AM34" s="139"/>
      <c r="AN34" s="139"/>
      <c r="AO34" s="139"/>
      <c r="AP34" s="139"/>
    </row>
    <row r="35" spans="2:42" s="130" customFormat="1" ht="11.25" x14ac:dyDescent="0.2">
      <c r="B35" s="116" t="s">
        <v>98</v>
      </c>
      <c r="C35" s="118">
        <v>0</v>
      </c>
      <c r="D35" s="118"/>
      <c r="E35" s="118">
        <f t="shared" si="16"/>
        <v>0</v>
      </c>
      <c r="F35" s="111" t="e">
        <f t="shared" si="17"/>
        <v>#DIV/0!</v>
      </c>
      <c r="G35" s="111">
        <f t="shared" si="18"/>
        <v>0</v>
      </c>
      <c r="I35" s="137" t="s">
        <v>135</v>
      </c>
      <c r="J35" s="138"/>
      <c r="K35" s="138">
        <v>8.1092999999999998E-2</v>
      </c>
      <c r="L35" s="146">
        <f t="shared" si="19"/>
        <v>8.1092999999999998E-2</v>
      </c>
      <c r="M35" s="111" t="e">
        <f t="shared" si="20"/>
        <v>#DIV/0!</v>
      </c>
      <c r="N35" s="111">
        <f t="shared" si="21"/>
        <v>7.8004444052036573E-9</v>
      </c>
      <c r="O35" s="139"/>
      <c r="P35" s="140" t="s">
        <v>132</v>
      </c>
      <c r="Q35" s="141">
        <v>290.798923</v>
      </c>
      <c r="R35" s="141">
        <v>614.24784700000009</v>
      </c>
      <c r="S35" s="146">
        <f t="shared" si="7"/>
        <v>323.44892400000009</v>
      </c>
      <c r="T35" s="111">
        <f t="shared" si="8"/>
        <v>1.1122768979443576</v>
      </c>
      <c r="U35" s="111">
        <f t="shared" si="9"/>
        <v>4.1693582645062284E-4</v>
      </c>
      <c r="V35" s="139"/>
      <c r="W35" s="140" t="s">
        <v>152</v>
      </c>
      <c r="X35" s="141">
        <v>285.05840000000001</v>
      </c>
      <c r="Y35" s="141">
        <v>285.28714600000001</v>
      </c>
      <c r="Z35" s="146">
        <f t="shared" si="10"/>
        <v>0.228746000000001</v>
      </c>
      <c r="AA35" s="111">
        <f t="shared" si="11"/>
        <v>8.0245311136240005E-4</v>
      </c>
      <c r="AB35" s="111">
        <f t="shared" si="12"/>
        <v>2.4866050162311725E-3</v>
      </c>
      <c r="AC35" s="139"/>
      <c r="AD35" s="140" t="s">
        <v>102</v>
      </c>
      <c r="AE35" s="141">
        <v>0</v>
      </c>
      <c r="AF35" s="141"/>
      <c r="AG35" s="146">
        <f t="shared" si="13"/>
        <v>0</v>
      </c>
      <c r="AH35" s="111" t="e">
        <f t="shared" si="14"/>
        <v>#DIV/0!</v>
      </c>
      <c r="AI35" s="111">
        <f t="shared" si="15"/>
        <v>0</v>
      </c>
      <c r="AJ35" s="139"/>
      <c r="AK35" s="139"/>
      <c r="AL35" s="139"/>
      <c r="AM35" s="139"/>
      <c r="AN35" s="139"/>
      <c r="AO35" s="139"/>
      <c r="AP35" s="139"/>
    </row>
    <row r="36" spans="2:42" s="130" customFormat="1" ht="11.25" x14ac:dyDescent="0.2">
      <c r="B36" s="116" t="s">
        <v>99</v>
      </c>
      <c r="C36" s="118">
        <v>100.03781499999999</v>
      </c>
      <c r="D36" s="118">
        <v>99.408112000000017</v>
      </c>
      <c r="E36" s="118">
        <f t="shared" si="16"/>
        <v>-0.62970299999997792</v>
      </c>
      <c r="F36" s="111">
        <f t="shared" si="17"/>
        <v>-6.294649678223907E-3</v>
      </c>
      <c r="G36" s="111">
        <f t="shared" si="18"/>
        <v>1.6689358912439978E-4</v>
      </c>
      <c r="I36" s="137" t="s">
        <v>136</v>
      </c>
      <c r="J36" s="138">
        <v>8.7360000000000007E-3</v>
      </c>
      <c r="K36" s="138">
        <v>9.1179999999999994E-3</v>
      </c>
      <c r="L36" s="146">
        <f t="shared" si="19"/>
        <v>3.8199999999999866E-4</v>
      </c>
      <c r="M36" s="111">
        <f t="shared" si="20"/>
        <v>4.3727106227106072E-2</v>
      </c>
      <c r="N36" s="111">
        <f t="shared" si="21"/>
        <v>8.7707264605634216E-10</v>
      </c>
      <c r="O36" s="139"/>
      <c r="P36" s="140" t="s">
        <v>121</v>
      </c>
      <c r="Q36" s="141">
        <v>47885.173708999995</v>
      </c>
      <c r="R36" s="141">
        <v>48169.482398</v>
      </c>
      <c r="S36" s="146">
        <f t="shared" si="7"/>
        <v>284.30868900000496</v>
      </c>
      <c r="T36" s="111">
        <f t="shared" si="8"/>
        <v>5.9373009843872726E-3</v>
      </c>
      <c r="U36" s="111">
        <f t="shared" si="9"/>
        <v>3.2696220347205963E-2</v>
      </c>
      <c r="V36" s="139"/>
      <c r="W36" s="140" t="s">
        <v>84</v>
      </c>
      <c r="X36" s="141"/>
      <c r="Y36" s="141"/>
      <c r="Z36" s="146">
        <f t="shared" si="10"/>
        <v>0</v>
      </c>
      <c r="AA36" s="111" t="e">
        <f t="shared" si="11"/>
        <v>#DIV/0!</v>
      </c>
      <c r="AB36" s="111">
        <f t="shared" si="12"/>
        <v>0</v>
      </c>
      <c r="AC36" s="139"/>
      <c r="AD36" s="140" t="s">
        <v>155</v>
      </c>
      <c r="AE36" s="141">
        <v>0</v>
      </c>
      <c r="AF36" s="141"/>
      <c r="AG36" s="146">
        <f t="shared" si="13"/>
        <v>0</v>
      </c>
      <c r="AH36" s="111" t="e">
        <f t="shared" si="14"/>
        <v>#DIV/0!</v>
      </c>
      <c r="AI36" s="111">
        <f t="shared" si="15"/>
        <v>0</v>
      </c>
      <c r="AJ36" s="139"/>
      <c r="AK36" s="139"/>
      <c r="AL36" s="139"/>
      <c r="AM36" s="139"/>
      <c r="AN36" s="139"/>
      <c r="AO36" s="139"/>
      <c r="AP36" s="139"/>
    </row>
    <row r="37" spans="2:42" s="130" customFormat="1" ht="11.25" x14ac:dyDescent="0.2">
      <c r="B37" s="116" t="s">
        <v>100</v>
      </c>
      <c r="C37" s="118">
        <v>4.0207940000000004</v>
      </c>
      <c r="D37" s="118">
        <v>2.8275949999999996</v>
      </c>
      <c r="E37" s="118">
        <f t="shared" si="16"/>
        <v>-1.1931990000000008</v>
      </c>
      <c r="F37" s="111">
        <f t="shared" si="17"/>
        <v>-0.29675705843174272</v>
      </c>
      <c r="G37" s="111">
        <f t="shared" si="18"/>
        <v>4.7471727271131262E-6</v>
      </c>
      <c r="I37" s="137" t="s">
        <v>137</v>
      </c>
      <c r="J37" s="138">
        <v>6.7700000000000008E-4</v>
      </c>
      <c r="K37" s="138"/>
      <c r="L37" s="146">
        <f t="shared" si="19"/>
        <v>-6.7700000000000008E-4</v>
      </c>
      <c r="M37" s="111">
        <f t="shared" si="20"/>
        <v>-1</v>
      </c>
      <c r="N37" s="111">
        <f t="shared" si="21"/>
        <v>0</v>
      </c>
      <c r="O37" s="139"/>
      <c r="P37" s="140" t="s">
        <v>153</v>
      </c>
      <c r="Q37" s="141">
        <v>25.119456</v>
      </c>
      <c r="R37" s="141">
        <v>291.606425</v>
      </c>
      <c r="S37" s="146">
        <f t="shared" si="7"/>
        <v>266.48696899999999</v>
      </c>
      <c r="T37" s="111">
        <f t="shared" si="8"/>
        <v>10.608787427562126</v>
      </c>
      <c r="U37" s="111">
        <f t="shared" si="9"/>
        <v>1.9793502964559281E-4</v>
      </c>
      <c r="V37" s="139"/>
      <c r="W37" s="140" t="s">
        <v>155</v>
      </c>
      <c r="X37" s="141">
        <v>0</v>
      </c>
      <c r="Y37" s="141"/>
      <c r="Z37" s="146">
        <f t="shared" si="10"/>
        <v>0</v>
      </c>
      <c r="AA37" s="111" t="e">
        <f t="shared" si="11"/>
        <v>#DIV/0!</v>
      </c>
      <c r="AB37" s="111">
        <f t="shared" si="12"/>
        <v>0</v>
      </c>
      <c r="AC37" s="139"/>
      <c r="AD37" s="140" t="s">
        <v>117</v>
      </c>
      <c r="AE37" s="141"/>
      <c r="AF37" s="141"/>
      <c r="AG37" s="146">
        <f t="shared" si="13"/>
        <v>0</v>
      </c>
      <c r="AH37" s="111" t="e">
        <f t="shared" si="14"/>
        <v>#DIV/0!</v>
      </c>
      <c r="AI37" s="111">
        <f t="shared" si="15"/>
        <v>0</v>
      </c>
      <c r="AJ37" s="139"/>
      <c r="AK37" s="139"/>
      <c r="AL37" s="139"/>
      <c r="AM37" s="139"/>
      <c r="AN37" s="139"/>
      <c r="AO37" s="139"/>
      <c r="AP37" s="139"/>
    </row>
    <row r="38" spans="2:42" s="130" customFormat="1" ht="11.25" x14ac:dyDescent="0.2">
      <c r="B38" s="116" t="s">
        <v>101</v>
      </c>
      <c r="C38" s="118">
        <v>5.4</v>
      </c>
      <c r="D38" s="118"/>
      <c r="E38" s="118">
        <f t="shared" si="16"/>
        <v>-5.4</v>
      </c>
      <c r="F38" s="111">
        <f t="shared" si="17"/>
        <v>-1</v>
      </c>
      <c r="G38" s="111">
        <f t="shared" si="18"/>
        <v>0</v>
      </c>
      <c r="I38" s="137" t="s">
        <v>103</v>
      </c>
      <c r="J38" s="138">
        <v>154.518</v>
      </c>
      <c r="K38" s="138"/>
      <c r="L38" s="146">
        <f t="shared" si="19"/>
        <v>-154.518</v>
      </c>
      <c r="M38" s="111">
        <f t="shared" si="20"/>
        <v>-1</v>
      </c>
      <c r="N38" s="111">
        <f t="shared" si="21"/>
        <v>0</v>
      </c>
      <c r="O38" s="139"/>
      <c r="P38" s="140" t="s">
        <v>104</v>
      </c>
      <c r="Q38" s="141">
        <v>2909.030033</v>
      </c>
      <c r="R38" s="141">
        <v>3092.4224459999996</v>
      </c>
      <c r="S38" s="146">
        <f t="shared" si="7"/>
        <v>183.39241299999958</v>
      </c>
      <c r="T38" s="111">
        <f t="shared" si="8"/>
        <v>6.3042461205143452E-2</v>
      </c>
      <c r="U38" s="111">
        <f t="shared" si="9"/>
        <v>2.0990577574746734E-3</v>
      </c>
      <c r="V38" s="139"/>
      <c r="W38" s="140" t="s">
        <v>103</v>
      </c>
      <c r="X38" s="141">
        <v>1.8027000000000001E-2</v>
      </c>
      <c r="Y38" s="141"/>
      <c r="Z38" s="146">
        <f t="shared" si="10"/>
        <v>-1.8027000000000001E-2</v>
      </c>
      <c r="AA38" s="111">
        <f t="shared" si="11"/>
        <v>-1</v>
      </c>
      <c r="AB38" s="111">
        <f t="shared" si="12"/>
        <v>0</v>
      </c>
      <c r="AC38" s="139"/>
      <c r="AD38" s="140" t="s">
        <v>95</v>
      </c>
      <c r="AE38" s="141">
        <v>2.1430739999999999</v>
      </c>
      <c r="AF38" s="141">
        <v>0.54157299999999997</v>
      </c>
      <c r="AG38" s="146">
        <f t="shared" si="13"/>
        <v>-1.6015009999999998</v>
      </c>
      <c r="AH38" s="111">
        <f t="shared" si="14"/>
        <v>-0.74729150743278117</v>
      </c>
      <c r="AI38" s="111">
        <f t="shared" si="15"/>
        <v>8.6116764912824658E-7</v>
      </c>
      <c r="AJ38" s="139"/>
      <c r="AK38" s="139"/>
      <c r="AL38" s="139"/>
      <c r="AM38" s="139"/>
      <c r="AN38" s="139"/>
      <c r="AO38" s="139"/>
      <c r="AP38" s="139"/>
    </row>
    <row r="39" spans="2:42" s="130" customFormat="1" ht="11.25" x14ac:dyDescent="0.2">
      <c r="B39" s="116" t="s">
        <v>102</v>
      </c>
      <c r="C39" s="118">
        <v>6.09</v>
      </c>
      <c r="D39" s="118"/>
      <c r="E39" s="118">
        <f t="shared" si="16"/>
        <v>-6.09</v>
      </c>
      <c r="F39" s="111">
        <f t="shared" si="17"/>
        <v>-1</v>
      </c>
      <c r="G39" s="111">
        <f t="shared" si="18"/>
        <v>0</v>
      </c>
      <c r="I39" s="137" t="s">
        <v>106</v>
      </c>
      <c r="J39" s="138">
        <v>3538.3895899999998</v>
      </c>
      <c r="K39" s="138">
        <v>3137.1629800000001</v>
      </c>
      <c r="L39" s="146">
        <f t="shared" si="19"/>
        <v>-401.22660999999971</v>
      </c>
      <c r="M39" s="111">
        <f t="shared" si="20"/>
        <v>-0.11339243455099579</v>
      </c>
      <c r="N39" s="111">
        <f t="shared" si="21"/>
        <v>3.0176791357519188E-4</v>
      </c>
      <c r="O39" s="139"/>
      <c r="P39" s="140" t="s">
        <v>131</v>
      </c>
      <c r="Q39" s="141"/>
      <c r="R39" s="141">
        <v>113.998356</v>
      </c>
      <c r="S39" s="146">
        <f t="shared" si="7"/>
        <v>113.998356</v>
      </c>
      <c r="T39" s="111" t="e">
        <f t="shared" si="8"/>
        <v>#DIV/0!</v>
      </c>
      <c r="U39" s="111">
        <f t="shared" si="9"/>
        <v>7.7379186601971619E-5</v>
      </c>
      <c r="V39" s="139"/>
      <c r="W39" s="140" t="s">
        <v>95</v>
      </c>
      <c r="X39" s="141">
        <v>0.56795300000000004</v>
      </c>
      <c r="Y39" s="141">
        <v>2.7597E-2</v>
      </c>
      <c r="Z39" s="146">
        <f t="shared" si="10"/>
        <v>-0.54035600000000006</v>
      </c>
      <c r="AA39" s="111">
        <f t="shared" si="11"/>
        <v>-0.95140971171910349</v>
      </c>
      <c r="AB39" s="111">
        <f t="shared" si="12"/>
        <v>2.4053953918040058E-7</v>
      </c>
      <c r="AC39" s="139"/>
      <c r="AD39" s="140" t="s">
        <v>115</v>
      </c>
      <c r="AE39" s="141">
        <v>11078.493852</v>
      </c>
      <c r="AF39" s="141">
        <v>11054.364268000001</v>
      </c>
      <c r="AG39" s="146">
        <f t="shared" si="13"/>
        <v>-24.129583999998431</v>
      </c>
      <c r="AH39" s="111">
        <f t="shared" si="14"/>
        <v>-2.1780563605803271E-3</v>
      </c>
      <c r="AI39" s="111">
        <f t="shared" si="15"/>
        <v>1.7577798171771585E-2</v>
      </c>
      <c r="AJ39" s="139"/>
      <c r="AK39" s="139"/>
      <c r="AL39" s="139"/>
      <c r="AM39" s="139"/>
      <c r="AN39" s="139"/>
      <c r="AO39" s="139"/>
      <c r="AP39" s="139"/>
    </row>
    <row r="40" spans="2:42" s="130" customFormat="1" ht="11.25" x14ac:dyDescent="0.2">
      <c r="B40" s="116" t="s">
        <v>103</v>
      </c>
      <c r="C40" s="118">
        <v>13.247343000000001</v>
      </c>
      <c r="D40" s="118"/>
      <c r="E40" s="118">
        <f t="shared" si="16"/>
        <v>-13.247343000000001</v>
      </c>
      <c r="F40" s="111">
        <f t="shared" si="17"/>
        <v>-1</v>
      </c>
      <c r="G40" s="111">
        <f t="shared" si="18"/>
        <v>0</v>
      </c>
      <c r="I40" s="137" t="s">
        <v>138</v>
      </c>
      <c r="J40" s="138">
        <v>624.38580000000002</v>
      </c>
      <c r="K40" s="138"/>
      <c r="L40" s="146">
        <f t="shared" si="19"/>
        <v>-624.38580000000002</v>
      </c>
      <c r="M40" s="111">
        <f t="shared" si="20"/>
        <v>-1</v>
      </c>
      <c r="N40" s="111">
        <f t="shared" si="21"/>
        <v>0</v>
      </c>
      <c r="O40" s="139"/>
      <c r="P40" s="140" t="s">
        <v>154</v>
      </c>
      <c r="Q40" s="141">
        <v>12.342701999999999</v>
      </c>
      <c r="R40" s="141">
        <v>98.398764999999997</v>
      </c>
      <c r="S40" s="146">
        <f t="shared" si="7"/>
        <v>86.056062999999995</v>
      </c>
      <c r="T40" s="111">
        <f t="shared" si="8"/>
        <v>6.9722223707580397</v>
      </c>
      <c r="U40" s="111">
        <f t="shared" si="9"/>
        <v>6.6790580719765409E-5</v>
      </c>
      <c r="V40" s="139"/>
      <c r="W40" s="140" t="s">
        <v>85</v>
      </c>
      <c r="X40" s="141">
        <v>1012.0907540000001</v>
      </c>
      <c r="Y40" s="141">
        <v>1007.209572</v>
      </c>
      <c r="Z40" s="146">
        <f t="shared" si="10"/>
        <v>-4.8811820000000807</v>
      </c>
      <c r="AA40" s="111">
        <f t="shared" si="11"/>
        <v>-4.8228698668657533E-3</v>
      </c>
      <c r="AB40" s="111">
        <f t="shared" si="12"/>
        <v>8.778987799650995E-3</v>
      </c>
      <c r="AC40" s="139"/>
      <c r="AD40" s="140" t="s">
        <v>138</v>
      </c>
      <c r="AE40" s="141">
        <v>45.670547999999997</v>
      </c>
      <c r="AF40" s="141"/>
      <c r="AG40" s="146">
        <f t="shared" si="13"/>
        <v>-45.670547999999997</v>
      </c>
      <c r="AH40" s="111">
        <f t="shared" si="14"/>
        <v>-1</v>
      </c>
      <c r="AI40" s="111">
        <f t="shared" si="15"/>
        <v>0</v>
      </c>
      <c r="AJ40" s="139"/>
      <c r="AK40" s="139"/>
      <c r="AL40" s="139"/>
      <c r="AM40" s="139"/>
      <c r="AN40" s="139"/>
      <c r="AO40" s="139"/>
      <c r="AP40" s="139"/>
    </row>
    <row r="41" spans="2:42" s="130" customFormat="1" ht="11.25" x14ac:dyDescent="0.2">
      <c r="B41" s="116" t="s">
        <v>104</v>
      </c>
      <c r="C41" s="118">
        <v>51.952635999999998</v>
      </c>
      <c r="D41" s="118">
        <v>34.181221999999998</v>
      </c>
      <c r="E41" s="118">
        <f t="shared" si="16"/>
        <v>-17.771414</v>
      </c>
      <c r="F41" s="111">
        <f t="shared" si="17"/>
        <v>-0.3420695342580885</v>
      </c>
      <c r="G41" s="111">
        <f t="shared" si="18"/>
        <v>5.7385928627614347E-5</v>
      </c>
      <c r="I41" s="137" t="s">
        <v>139</v>
      </c>
      <c r="J41" s="138">
        <v>728.42116699999997</v>
      </c>
      <c r="K41" s="138"/>
      <c r="L41" s="146">
        <f t="shared" si="19"/>
        <v>-728.42116699999997</v>
      </c>
      <c r="M41" s="111">
        <f t="shared" si="20"/>
        <v>-1</v>
      </c>
      <c r="N41" s="111">
        <f t="shared" si="21"/>
        <v>0</v>
      </c>
      <c r="O41" s="139"/>
      <c r="P41" s="140" t="s">
        <v>88</v>
      </c>
      <c r="Q41" s="141">
        <v>90.787430999999998</v>
      </c>
      <c r="R41" s="141">
        <v>175.91779199999999</v>
      </c>
      <c r="S41" s="146">
        <f t="shared" si="7"/>
        <v>85.130360999999994</v>
      </c>
      <c r="T41" s="111">
        <f t="shared" si="8"/>
        <v>0.93768884153137888</v>
      </c>
      <c r="U41" s="111">
        <f t="shared" si="9"/>
        <v>1.1940852597711873E-4</v>
      </c>
      <c r="V41" s="139"/>
      <c r="W41" s="140" t="s">
        <v>102</v>
      </c>
      <c r="X41" s="141">
        <v>33.75</v>
      </c>
      <c r="Y41" s="141"/>
      <c r="Z41" s="146">
        <f t="shared" si="10"/>
        <v>-33.75</v>
      </c>
      <c r="AA41" s="111">
        <f t="shared" si="11"/>
        <v>-1</v>
      </c>
      <c r="AB41" s="111">
        <f t="shared" si="12"/>
        <v>0</v>
      </c>
      <c r="AC41" s="139"/>
      <c r="AD41" s="140" t="s">
        <v>114</v>
      </c>
      <c r="AE41" s="141">
        <v>246.614114</v>
      </c>
      <c r="AF41" s="141">
        <v>199.533143</v>
      </c>
      <c r="AG41" s="146">
        <f t="shared" si="13"/>
        <v>-47.080971000000005</v>
      </c>
      <c r="AH41" s="111">
        <f t="shared" si="14"/>
        <v>-0.19090947487295884</v>
      </c>
      <c r="AI41" s="111">
        <f t="shared" si="15"/>
        <v>3.1728222729065196E-4</v>
      </c>
      <c r="AJ41" s="139"/>
      <c r="AK41" s="139"/>
      <c r="AL41" s="139"/>
      <c r="AM41" s="139"/>
      <c r="AN41" s="139"/>
      <c r="AO41" s="139"/>
      <c r="AP41" s="139"/>
    </row>
    <row r="42" spans="2:42" s="130" customFormat="1" ht="11.25" x14ac:dyDescent="0.2">
      <c r="B42" s="116" t="s">
        <v>105</v>
      </c>
      <c r="C42" s="118">
        <v>39.050511</v>
      </c>
      <c r="D42" s="118">
        <v>19.66836</v>
      </c>
      <c r="E42" s="118">
        <f t="shared" si="16"/>
        <v>-19.382151</v>
      </c>
      <c r="F42" s="111">
        <f t="shared" si="17"/>
        <v>-0.49633540006685184</v>
      </c>
      <c r="G42" s="111">
        <f t="shared" si="18"/>
        <v>3.3020677352677005E-5</v>
      </c>
      <c r="I42" s="137" t="s">
        <v>95</v>
      </c>
      <c r="J42" s="138">
        <v>1135.905</v>
      </c>
      <c r="K42" s="138">
        <v>352.04915999999997</v>
      </c>
      <c r="L42" s="146">
        <f t="shared" si="19"/>
        <v>-783.85583999999994</v>
      </c>
      <c r="M42" s="111">
        <f t="shared" si="20"/>
        <v>-0.69007165211879518</v>
      </c>
      <c r="N42" s="111">
        <f t="shared" si="21"/>
        <v>3.3864080752699334E-5</v>
      </c>
      <c r="O42" s="139"/>
      <c r="P42" s="140" t="s">
        <v>140</v>
      </c>
      <c r="Q42" s="141">
        <v>0</v>
      </c>
      <c r="R42" s="141">
        <v>70.425899999999999</v>
      </c>
      <c r="S42" s="146">
        <f t="shared" si="7"/>
        <v>70.425899999999999</v>
      </c>
      <c r="T42" s="111" t="e">
        <f t="shared" si="8"/>
        <v>#DIV/0!</v>
      </c>
      <c r="U42" s="111">
        <f t="shared" si="9"/>
        <v>4.7803310932938301E-5</v>
      </c>
      <c r="V42" s="139"/>
      <c r="W42" s="140" t="s">
        <v>151</v>
      </c>
      <c r="X42" s="141">
        <v>323.87372200000004</v>
      </c>
      <c r="Y42" s="141">
        <v>256.86966899999999</v>
      </c>
      <c r="Z42" s="146">
        <f t="shared" si="10"/>
        <v>-67.004053000000056</v>
      </c>
      <c r="AA42" s="111">
        <f t="shared" si="11"/>
        <v>-0.20688326482998842</v>
      </c>
      <c r="AB42" s="111">
        <f t="shared" si="12"/>
        <v>2.2389140780042041E-3</v>
      </c>
      <c r="AC42" s="139"/>
      <c r="AD42" s="140" t="s">
        <v>151</v>
      </c>
      <c r="AE42" s="141">
        <v>308.41819399999997</v>
      </c>
      <c r="AF42" s="141">
        <v>259.08876000000004</v>
      </c>
      <c r="AG42" s="146">
        <f t="shared" si="13"/>
        <v>-49.329433999999935</v>
      </c>
      <c r="AH42" s="111">
        <f t="shared" si="14"/>
        <v>-0.15994333330413035</v>
      </c>
      <c r="AI42" s="111">
        <f t="shared" si="15"/>
        <v>4.1198297988406465E-4</v>
      </c>
      <c r="AJ42" s="139"/>
      <c r="AK42" s="139"/>
      <c r="AL42" s="139"/>
      <c r="AM42" s="139"/>
      <c r="AN42" s="139"/>
      <c r="AO42" s="139"/>
      <c r="AP42" s="139"/>
    </row>
    <row r="43" spans="2:42" s="130" customFormat="1" ht="11.25" x14ac:dyDescent="0.2">
      <c r="B43" s="116" t="s">
        <v>106</v>
      </c>
      <c r="C43" s="118">
        <v>150.25064599999999</v>
      </c>
      <c r="D43" s="118">
        <v>120.102463</v>
      </c>
      <c r="E43" s="118">
        <f t="shared" si="16"/>
        <v>-30.148182999999989</v>
      </c>
      <c r="F43" s="111">
        <f t="shared" si="17"/>
        <v>-0.20065260152026232</v>
      </c>
      <c r="G43" s="111">
        <f t="shared" si="18"/>
        <v>2.0163677500233002E-4</v>
      </c>
      <c r="I43" s="137" t="s">
        <v>140</v>
      </c>
      <c r="J43" s="138">
        <v>4723.1638800000001</v>
      </c>
      <c r="K43" s="138"/>
      <c r="L43" s="146">
        <f t="shared" si="19"/>
        <v>-4723.1638800000001</v>
      </c>
      <c r="M43" s="111">
        <f t="shared" si="20"/>
        <v>-1</v>
      </c>
      <c r="N43" s="111">
        <f t="shared" si="21"/>
        <v>0</v>
      </c>
      <c r="O43" s="139"/>
      <c r="P43" s="140" t="s">
        <v>130</v>
      </c>
      <c r="Q43" s="141">
        <v>74.354977999999988</v>
      </c>
      <c r="R43" s="141">
        <v>123.71534199999999</v>
      </c>
      <c r="S43" s="146">
        <f t="shared" si="7"/>
        <v>49.360364000000004</v>
      </c>
      <c r="T43" s="111">
        <f t="shared" si="8"/>
        <v>0.66384746963411123</v>
      </c>
      <c r="U43" s="111">
        <f t="shared" si="9"/>
        <v>8.3974829726007064E-5</v>
      </c>
      <c r="V43" s="139"/>
      <c r="W43" s="140" t="s">
        <v>100</v>
      </c>
      <c r="X43" s="141">
        <v>85.17068900000001</v>
      </c>
      <c r="Y43" s="141">
        <v>15.849486000000001</v>
      </c>
      <c r="Z43" s="146">
        <f t="shared" si="10"/>
        <v>-69.321203000000011</v>
      </c>
      <c r="AA43" s="111">
        <f t="shared" si="11"/>
        <v>-0.81390914895616262</v>
      </c>
      <c r="AB43" s="111">
        <f t="shared" si="12"/>
        <v>1.3814646732203539E-4</v>
      </c>
      <c r="AC43" s="139"/>
      <c r="AD43" s="140" t="s">
        <v>100</v>
      </c>
      <c r="AE43" s="141">
        <v>72.302749000000006</v>
      </c>
      <c r="AF43" s="141">
        <v>13.073984999999999</v>
      </c>
      <c r="AG43" s="146">
        <f t="shared" si="13"/>
        <v>-59.228764000000005</v>
      </c>
      <c r="AH43" s="111">
        <f t="shared" si="14"/>
        <v>-0.81917720721794418</v>
      </c>
      <c r="AI43" s="111">
        <f t="shared" si="15"/>
        <v>2.078924342090163E-5</v>
      </c>
      <c r="AJ43" s="139"/>
      <c r="AK43" s="139"/>
      <c r="AL43" s="139"/>
      <c r="AM43" s="139"/>
      <c r="AN43" s="139"/>
      <c r="AO43" s="139"/>
      <c r="AP43" s="139"/>
    </row>
    <row r="44" spans="2:42" s="130" customFormat="1" ht="11.25" x14ac:dyDescent="0.2">
      <c r="B44" s="116" t="s">
        <v>107</v>
      </c>
      <c r="C44" s="118">
        <v>51.755814999999998</v>
      </c>
      <c r="D44" s="118">
        <v>20.437846000000004</v>
      </c>
      <c r="E44" s="118">
        <f t="shared" si="16"/>
        <v>-31.317968999999994</v>
      </c>
      <c r="F44" s="111">
        <f t="shared" si="17"/>
        <v>-0.605110150424643</v>
      </c>
      <c r="G44" s="111">
        <f t="shared" si="18"/>
        <v>3.4312546574788155E-5</v>
      </c>
      <c r="I44" s="137" t="s">
        <v>141</v>
      </c>
      <c r="J44" s="138">
        <v>36980.097973000004</v>
      </c>
      <c r="K44" s="138">
        <v>30671.244809</v>
      </c>
      <c r="L44" s="146">
        <f t="shared" si="19"/>
        <v>-6308.8531640000037</v>
      </c>
      <c r="M44" s="111">
        <f t="shared" si="20"/>
        <v>-0.17060131015894653</v>
      </c>
      <c r="N44" s="111">
        <f t="shared" si="21"/>
        <v>2.9503081643421233E-3</v>
      </c>
      <c r="O44" s="139"/>
      <c r="P44" s="140" t="s">
        <v>95</v>
      </c>
      <c r="Q44" s="141">
        <v>111.64183300000001</v>
      </c>
      <c r="R44" s="141">
        <v>133.92859899999999</v>
      </c>
      <c r="S44" s="146">
        <f t="shared" si="7"/>
        <v>22.286765999999986</v>
      </c>
      <c r="T44" s="111">
        <f t="shared" si="8"/>
        <v>0.19962737444484624</v>
      </c>
      <c r="U44" s="111">
        <f t="shared" si="9"/>
        <v>9.0907328991320096E-5</v>
      </c>
      <c r="V44" s="139"/>
      <c r="W44" s="140" t="s">
        <v>112</v>
      </c>
      <c r="X44" s="141">
        <v>340.62900000000002</v>
      </c>
      <c r="Y44" s="141">
        <v>267.3</v>
      </c>
      <c r="Z44" s="146">
        <f t="shared" si="10"/>
        <v>-73.329000000000008</v>
      </c>
      <c r="AA44" s="111">
        <f t="shared" si="11"/>
        <v>-0.21527527016196513</v>
      </c>
      <c r="AB44" s="111">
        <f t="shared" si="12"/>
        <v>2.3298263877566793E-3</v>
      </c>
      <c r="AC44" s="139"/>
      <c r="AD44" s="140" t="s">
        <v>152</v>
      </c>
      <c r="AE44" s="141">
        <v>269.74639999999999</v>
      </c>
      <c r="AF44" s="141">
        <v>206.90724</v>
      </c>
      <c r="AG44" s="146">
        <f t="shared" si="13"/>
        <v>-62.839159999999993</v>
      </c>
      <c r="AH44" s="111">
        <f t="shared" si="14"/>
        <v>-0.23295643611925865</v>
      </c>
      <c r="AI44" s="111">
        <f t="shared" si="15"/>
        <v>3.2900794806686067E-4</v>
      </c>
      <c r="AJ44" s="139"/>
      <c r="AK44" s="139"/>
      <c r="AL44" s="139"/>
      <c r="AM44" s="139"/>
      <c r="AN44" s="139"/>
      <c r="AO44" s="139"/>
      <c r="AP44" s="139"/>
    </row>
    <row r="45" spans="2:42" s="130" customFormat="1" ht="11.25" x14ac:dyDescent="0.2">
      <c r="B45" s="116" t="s">
        <v>108</v>
      </c>
      <c r="C45" s="118">
        <v>328.22645200000005</v>
      </c>
      <c r="D45" s="118">
        <v>244.809135</v>
      </c>
      <c r="E45" s="118">
        <f t="shared" si="16"/>
        <v>-83.417317000000054</v>
      </c>
      <c r="F45" s="111">
        <f t="shared" si="17"/>
        <v>-0.2541456256548148</v>
      </c>
      <c r="G45" s="111">
        <f t="shared" si="18"/>
        <v>4.110034318988948E-4</v>
      </c>
      <c r="I45" s="137" t="s">
        <v>108</v>
      </c>
      <c r="J45" s="138">
        <v>76294.997856999995</v>
      </c>
      <c r="K45" s="138">
        <v>62153.936910000004</v>
      </c>
      <c r="L45" s="146">
        <f t="shared" si="19"/>
        <v>-14141.060946999991</v>
      </c>
      <c r="M45" s="111">
        <f t="shared" si="20"/>
        <v>-0.18534715701158599</v>
      </c>
      <c r="N45" s="111">
        <f t="shared" si="21"/>
        <v>5.978670531747385E-3</v>
      </c>
      <c r="O45" s="139"/>
      <c r="P45" s="140" t="s">
        <v>92</v>
      </c>
      <c r="Q45" s="141">
        <v>0</v>
      </c>
      <c r="R45" s="141">
        <v>18.314740999999998</v>
      </c>
      <c r="S45" s="146">
        <f t="shared" si="7"/>
        <v>18.314740999999998</v>
      </c>
      <c r="T45" s="111" t="e">
        <f t="shared" si="8"/>
        <v>#DIV/0!</v>
      </c>
      <c r="U45" s="111">
        <f t="shared" si="9"/>
        <v>1.2431580692319635E-5</v>
      </c>
      <c r="V45" s="139"/>
      <c r="W45" s="140" t="s">
        <v>138</v>
      </c>
      <c r="X45" s="141">
        <v>87.813603999999998</v>
      </c>
      <c r="Y45" s="141"/>
      <c r="Z45" s="146">
        <f t="shared" si="10"/>
        <v>-87.813603999999998</v>
      </c>
      <c r="AA45" s="111">
        <f t="shared" si="11"/>
        <v>-1</v>
      </c>
      <c r="AB45" s="111">
        <f t="shared" si="12"/>
        <v>0</v>
      </c>
      <c r="AC45" s="139"/>
      <c r="AD45" s="140" t="s">
        <v>142</v>
      </c>
      <c r="AE45" s="141">
        <v>143.09962300000001</v>
      </c>
      <c r="AF45" s="141"/>
      <c r="AG45" s="146">
        <f t="shared" si="13"/>
        <v>-143.09962300000001</v>
      </c>
      <c r="AH45" s="111">
        <f t="shared" si="14"/>
        <v>-1</v>
      </c>
      <c r="AI45" s="111">
        <f t="shared" si="15"/>
        <v>0</v>
      </c>
      <c r="AJ45" s="139"/>
      <c r="AK45" s="139"/>
      <c r="AL45" s="139"/>
      <c r="AM45" s="139"/>
      <c r="AN45" s="139"/>
      <c r="AO45" s="139"/>
      <c r="AP45" s="139"/>
    </row>
    <row r="46" spans="2:42" s="130" customFormat="1" ht="11.25" x14ac:dyDescent="0.2">
      <c r="B46" s="116" t="s">
        <v>109</v>
      </c>
      <c r="C46" s="118">
        <v>508.96672899999999</v>
      </c>
      <c r="D46" s="118">
        <v>419.17587500000002</v>
      </c>
      <c r="E46" s="118">
        <f t="shared" si="16"/>
        <v>-89.790853999999968</v>
      </c>
      <c r="F46" s="111">
        <f t="shared" si="17"/>
        <v>-0.17641792455946559</v>
      </c>
      <c r="G46" s="111">
        <f t="shared" si="18"/>
        <v>7.0374303309483183E-4</v>
      </c>
      <c r="I46" s="137" t="s">
        <v>142</v>
      </c>
      <c r="J46" s="138">
        <v>17204.129076000001</v>
      </c>
      <c r="K46" s="138"/>
      <c r="L46" s="146">
        <f t="shared" si="19"/>
        <v>-17204.129076000001</v>
      </c>
      <c r="M46" s="111">
        <f t="shared" si="20"/>
        <v>-1</v>
      </c>
      <c r="N46" s="111">
        <f t="shared" si="21"/>
        <v>0</v>
      </c>
      <c r="O46" s="139"/>
      <c r="P46" s="140" t="s">
        <v>93</v>
      </c>
      <c r="Q46" s="141">
        <v>36.101607999999999</v>
      </c>
      <c r="R46" s="141">
        <v>41.908633999999999</v>
      </c>
      <c r="S46" s="146">
        <f t="shared" si="7"/>
        <v>5.8070260000000005</v>
      </c>
      <c r="T46" s="111">
        <f t="shared" si="8"/>
        <v>0.16085228115046846</v>
      </c>
      <c r="U46" s="111">
        <f t="shared" si="9"/>
        <v>2.844651558413467E-5</v>
      </c>
      <c r="V46" s="139"/>
      <c r="W46" s="140" t="s">
        <v>142</v>
      </c>
      <c r="X46" s="141">
        <v>106.34966900000001</v>
      </c>
      <c r="Y46" s="141"/>
      <c r="Z46" s="146">
        <f t="shared" si="10"/>
        <v>-106.34966900000001</v>
      </c>
      <c r="AA46" s="111">
        <f t="shared" si="11"/>
        <v>-1</v>
      </c>
      <c r="AB46" s="111">
        <f t="shared" si="12"/>
        <v>0</v>
      </c>
      <c r="AC46" s="139"/>
      <c r="AD46" s="140" t="s">
        <v>109</v>
      </c>
      <c r="AE46" s="141">
        <v>5262.9970730000005</v>
      </c>
      <c r="AF46" s="141">
        <v>4995.5037419999999</v>
      </c>
      <c r="AG46" s="146">
        <f t="shared" si="13"/>
        <v>-267.49333100000058</v>
      </c>
      <c r="AH46" s="111">
        <f t="shared" si="14"/>
        <v>-5.0825285914043783E-2</v>
      </c>
      <c r="AI46" s="111">
        <f t="shared" si="15"/>
        <v>7.9434650798867364E-3</v>
      </c>
      <c r="AJ46" s="139"/>
      <c r="AK46" s="139"/>
      <c r="AL46" s="139"/>
      <c r="AM46" s="139"/>
      <c r="AN46" s="139"/>
      <c r="AO46" s="139"/>
      <c r="AP46" s="139"/>
    </row>
    <row r="47" spans="2:42" s="130" customFormat="1" ht="11.25" x14ac:dyDescent="0.2">
      <c r="B47" s="116" t="s">
        <v>110</v>
      </c>
      <c r="C47" s="118">
        <v>94.09</v>
      </c>
      <c r="D47" s="118"/>
      <c r="E47" s="118">
        <f t="shared" si="16"/>
        <v>-94.09</v>
      </c>
      <c r="F47" s="111">
        <f t="shared" si="17"/>
        <v>-1</v>
      </c>
      <c r="G47" s="111">
        <f t="shared" si="18"/>
        <v>0</v>
      </c>
      <c r="I47" s="137" t="s">
        <v>91</v>
      </c>
      <c r="J47" s="138">
        <v>56217.223603999999</v>
      </c>
      <c r="K47" s="138">
        <v>38056.684675000004</v>
      </c>
      <c r="L47" s="146">
        <f t="shared" si="19"/>
        <v>-18160.538928999995</v>
      </c>
      <c r="M47" s="111">
        <f t="shared" si="20"/>
        <v>-0.32304225937809972</v>
      </c>
      <c r="N47" s="111">
        <f t="shared" si="21"/>
        <v>3.660723527970399E-3</v>
      </c>
      <c r="O47" s="139"/>
      <c r="P47" s="140" t="s">
        <v>89</v>
      </c>
      <c r="Q47" s="141">
        <v>0</v>
      </c>
      <c r="R47" s="141">
        <v>1.6334440000000001</v>
      </c>
      <c r="S47" s="146">
        <f t="shared" si="7"/>
        <v>1.6334440000000001</v>
      </c>
      <c r="T47" s="111" t="e">
        <f t="shared" si="8"/>
        <v>#DIV/0!</v>
      </c>
      <c r="U47" s="111">
        <f t="shared" si="9"/>
        <v>1.1087402706041738E-6</v>
      </c>
      <c r="V47" s="139"/>
      <c r="W47" s="140" t="s">
        <v>111</v>
      </c>
      <c r="X47" s="141">
        <v>3548.9984290000002</v>
      </c>
      <c r="Y47" s="141">
        <v>3183.8235749999999</v>
      </c>
      <c r="Z47" s="146">
        <f t="shared" si="10"/>
        <v>-365.17485400000032</v>
      </c>
      <c r="AA47" s="111">
        <f t="shared" si="11"/>
        <v>-0.10289518615056004</v>
      </c>
      <c r="AB47" s="111">
        <f t="shared" si="12"/>
        <v>2.7750677811435864E-2</v>
      </c>
      <c r="AC47" s="139"/>
      <c r="AD47" s="140" t="s">
        <v>85</v>
      </c>
      <c r="AE47" s="141">
        <v>3622.9121690000002</v>
      </c>
      <c r="AF47" s="141">
        <v>3248.8311030000004</v>
      </c>
      <c r="AG47" s="146">
        <f t="shared" si="13"/>
        <v>-374.08106599999974</v>
      </c>
      <c r="AH47" s="111">
        <f t="shared" si="14"/>
        <v>-0.10325424645976278</v>
      </c>
      <c r="AI47" s="111">
        <f t="shared" si="15"/>
        <v>5.1660408539296434E-3</v>
      </c>
      <c r="AJ47" s="139"/>
      <c r="AK47" s="139"/>
      <c r="AL47" s="139"/>
      <c r="AM47" s="139"/>
      <c r="AN47" s="139"/>
      <c r="AO47" s="139"/>
      <c r="AP47" s="139"/>
    </row>
    <row r="48" spans="2:42" s="130" customFormat="1" ht="11.25" x14ac:dyDescent="0.2">
      <c r="B48" s="116" t="s">
        <v>111</v>
      </c>
      <c r="C48" s="118">
        <v>1781.5495880000001</v>
      </c>
      <c r="D48" s="118">
        <v>1648.502915</v>
      </c>
      <c r="E48" s="118">
        <f t="shared" si="16"/>
        <v>-133.04667300000006</v>
      </c>
      <c r="F48" s="111">
        <f t="shared" si="17"/>
        <v>-7.4680308589872402E-2</v>
      </c>
      <c r="G48" s="111">
        <f t="shared" si="18"/>
        <v>2.7676269333672216E-3</v>
      </c>
      <c r="I48" s="137" t="s">
        <v>99</v>
      </c>
      <c r="J48" s="138">
        <v>40598.222259999995</v>
      </c>
      <c r="K48" s="138">
        <v>8327.8067599999995</v>
      </c>
      <c r="L48" s="146">
        <f t="shared" si="19"/>
        <v>-32270.415499999996</v>
      </c>
      <c r="M48" s="111">
        <f t="shared" si="20"/>
        <v>-0.79487262504582379</v>
      </c>
      <c r="N48" s="111">
        <f t="shared" si="21"/>
        <v>8.0106289875401333E-4</v>
      </c>
      <c r="O48" s="139"/>
      <c r="P48" s="140" t="s">
        <v>135</v>
      </c>
      <c r="Q48" s="141"/>
      <c r="R48" s="141">
        <v>6.5719999999999997E-3</v>
      </c>
      <c r="S48" s="146">
        <f t="shared" si="7"/>
        <v>6.5719999999999997E-3</v>
      </c>
      <c r="T48" s="111" t="e">
        <f t="shared" si="8"/>
        <v>#DIV/0!</v>
      </c>
      <c r="U48" s="111">
        <f t="shared" si="9"/>
        <v>4.4609065620925048E-9</v>
      </c>
      <c r="V48" s="139"/>
      <c r="W48" s="140" t="s">
        <v>115</v>
      </c>
      <c r="X48" s="141">
        <v>6148.1465520000002</v>
      </c>
      <c r="Y48" s="141">
        <v>5704.0724120000004</v>
      </c>
      <c r="Z48" s="146">
        <f t="shared" si="10"/>
        <v>-444.07413999999972</v>
      </c>
      <c r="AA48" s="111">
        <f t="shared" si="11"/>
        <v>-7.2228945137220557E-2</v>
      </c>
      <c r="AB48" s="111">
        <f t="shared" si="12"/>
        <v>4.9717539929489296E-2</v>
      </c>
      <c r="AC48" s="139"/>
      <c r="AD48" s="140" t="s">
        <v>139</v>
      </c>
      <c r="AE48" s="141">
        <v>945.91912000000002</v>
      </c>
      <c r="AF48" s="141">
        <v>421.49175300000002</v>
      </c>
      <c r="AG48" s="146">
        <f t="shared" si="13"/>
        <v>-524.427367</v>
      </c>
      <c r="AH48" s="111">
        <f t="shared" si="14"/>
        <v>-0.55441036755869777</v>
      </c>
      <c r="AI48" s="111">
        <f t="shared" si="15"/>
        <v>6.7022370402134823E-4</v>
      </c>
      <c r="AJ48" s="139"/>
      <c r="AK48" s="139"/>
      <c r="AL48" s="139"/>
      <c r="AM48" s="139"/>
      <c r="AN48" s="139"/>
      <c r="AO48" s="139"/>
      <c r="AP48" s="139"/>
    </row>
    <row r="49" spans="2:42" s="130" customFormat="1" ht="11.25" x14ac:dyDescent="0.2">
      <c r="B49" s="116" t="s">
        <v>112</v>
      </c>
      <c r="C49" s="118">
        <v>164.26</v>
      </c>
      <c r="D49" s="118"/>
      <c r="E49" s="118">
        <f t="shared" si="16"/>
        <v>-164.26</v>
      </c>
      <c r="F49" s="111">
        <f t="shared" si="17"/>
        <v>-1</v>
      </c>
      <c r="G49" s="111">
        <f t="shared" si="18"/>
        <v>0</v>
      </c>
      <c r="I49" s="137" t="s">
        <v>143</v>
      </c>
      <c r="J49" s="138">
        <v>129009.9491</v>
      </c>
      <c r="K49" s="138">
        <v>77922.7644</v>
      </c>
      <c r="L49" s="146">
        <f t="shared" si="19"/>
        <v>-51087.184699999998</v>
      </c>
      <c r="M49" s="111">
        <f t="shared" si="20"/>
        <v>-0.39599414662508381</v>
      </c>
      <c r="N49" s="111">
        <f t="shared" si="21"/>
        <v>7.4954951919645688E-3</v>
      </c>
      <c r="O49" s="139"/>
      <c r="P49" s="140" t="s">
        <v>155</v>
      </c>
      <c r="Q49" s="141">
        <v>0</v>
      </c>
      <c r="R49" s="141"/>
      <c r="S49" s="146">
        <f t="shared" si="7"/>
        <v>0</v>
      </c>
      <c r="T49" s="111" t="e">
        <f t="shared" si="8"/>
        <v>#DIV/0!</v>
      </c>
      <c r="U49" s="111">
        <f t="shared" si="9"/>
        <v>0</v>
      </c>
      <c r="V49" s="139"/>
      <c r="W49" s="140" t="s">
        <v>122</v>
      </c>
      <c r="X49" s="141">
        <v>656.862888</v>
      </c>
      <c r="Y49" s="141">
        <v>195.47908899999999</v>
      </c>
      <c r="Z49" s="146">
        <f t="shared" si="10"/>
        <v>-461.38379900000001</v>
      </c>
      <c r="AA49" s="111">
        <f t="shared" si="11"/>
        <v>-0.70240503372752583</v>
      </c>
      <c r="AB49" s="111">
        <f t="shared" si="12"/>
        <v>1.7038246906353773E-3</v>
      </c>
      <c r="AC49" s="139"/>
      <c r="AD49" s="140" t="s">
        <v>111</v>
      </c>
      <c r="AE49" s="141">
        <v>20445.911244000003</v>
      </c>
      <c r="AF49" s="141">
        <v>19276.640837999999</v>
      </c>
      <c r="AG49" s="146">
        <f t="shared" si="13"/>
        <v>-1169.2704060000033</v>
      </c>
      <c r="AH49" s="111">
        <f t="shared" si="14"/>
        <v>-5.7188471183603262E-2</v>
      </c>
      <c r="AI49" s="111">
        <f t="shared" si="15"/>
        <v>3.065222873656924E-2</v>
      </c>
      <c r="AJ49" s="139"/>
      <c r="AK49" s="139"/>
      <c r="AL49" s="139"/>
      <c r="AM49" s="139"/>
      <c r="AN49" s="139"/>
      <c r="AO49" s="139"/>
      <c r="AP49" s="139"/>
    </row>
    <row r="50" spans="2:42" s="130" customFormat="1" ht="11.25" x14ac:dyDescent="0.2">
      <c r="B50" s="116" t="s">
        <v>113</v>
      </c>
      <c r="C50" s="118">
        <v>641.76993200000004</v>
      </c>
      <c r="D50" s="118">
        <v>437.68451800000003</v>
      </c>
      <c r="E50" s="118">
        <f t="shared" si="16"/>
        <v>-204.08541400000001</v>
      </c>
      <c r="F50" s="111">
        <f t="shared" si="17"/>
        <v>-0.31800401331360595</v>
      </c>
      <c r="G50" s="111">
        <f t="shared" si="18"/>
        <v>7.3481669295965451E-4</v>
      </c>
      <c r="I50" s="137" t="s">
        <v>117</v>
      </c>
      <c r="J50" s="138">
        <v>189383.90990000003</v>
      </c>
      <c r="K50" s="138"/>
      <c r="L50" s="146">
        <f t="shared" si="19"/>
        <v>-189383.90990000003</v>
      </c>
      <c r="M50" s="111">
        <f t="shared" si="20"/>
        <v>-1</v>
      </c>
      <c r="N50" s="111">
        <f t="shared" si="21"/>
        <v>0</v>
      </c>
      <c r="O50" s="139"/>
      <c r="P50" s="140" t="s">
        <v>103</v>
      </c>
      <c r="Q50" s="141">
        <v>3.7083849999999998</v>
      </c>
      <c r="R50" s="141"/>
      <c r="S50" s="146">
        <f t="shared" ref="S50:S81" si="22">+R50-Q50</f>
        <v>-3.7083849999999998</v>
      </c>
      <c r="T50" s="111">
        <f t="shared" ref="T50:T74" si="23">+R50/Q50-1</f>
        <v>-1</v>
      </c>
      <c r="U50" s="111">
        <f t="shared" ref="U50:U74" si="24">+R50/R$76</f>
        <v>0</v>
      </c>
      <c r="V50" s="139"/>
      <c r="W50" s="140" t="s">
        <v>139</v>
      </c>
      <c r="X50" s="141">
        <v>969.3155999999999</v>
      </c>
      <c r="Y50" s="141">
        <v>500.06698</v>
      </c>
      <c r="Z50" s="146">
        <f t="shared" si="10"/>
        <v>-469.2486199999999</v>
      </c>
      <c r="AA50" s="111">
        <f t="shared" si="11"/>
        <v>-0.48410303104582242</v>
      </c>
      <c r="AB50" s="111">
        <f t="shared" si="12"/>
        <v>4.3586578587721343E-3</v>
      </c>
      <c r="AC50" s="139"/>
      <c r="AD50" s="140" t="s">
        <v>121</v>
      </c>
      <c r="AE50" s="141">
        <v>10671.600708999998</v>
      </c>
      <c r="AF50" s="141">
        <v>9492.267358000001</v>
      </c>
      <c r="AG50" s="146">
        <f t="shared" si="13"/>
        <v>-1179.3333509999975</v>
      </c>
      <c r="AH50" s="111">
        <f t="shared" si="14"/>
        <v>-0.11051138279615313</v>
      </c>
      <c r="AI50" s="111">
        <f t="shared" si="15"/>
        <v>1.5093872046031936E-2</v>
      </c>
      <c r="AJ50" s="139"/>
      <c r="AK50" s="139"/>
      <c r="AL50" s="139"/>
      <c r="AM50" s="139"/>
      <c r="AN50" s="139"/>
      <c r="AO50" s="139"/>
      <c r="AP50" s="139"/>
    </row>
    <row r="51" spans="2:42" s="130" customFormat="1" ht="11.25" x14ac:dyDescent="0.2">
      <c r="B51" s="116" t="s">
        <v>114</v>
      </c>
      <c r="C51" s="118">
        <v>1102.921411</v>
      </c>
      <c r="D51" s="118">
        <v>829.03596600000003</v>
      </c>
      <c r="E51" s="118">
        <f t="shared" si="16"/>
        <v>-273.885445</v>
      </c>
      <c r="F51" s="111">
        <f t="shared" si="17"/>
        <v>-0.24832725366322583</v>
      </c>
      <c r="G51" s="111">
        <f t="shared" si="18"/>
        <v>1.3918460485292574E-3</v>
      </c>
      <c r="I51" s="137" t="s">
        <v>144</v>
      </c>
      <c r="J51" s="138">
        <v>313676.641504</v>
      </c>
      <c r="K51" s="138"/>
      <c r="L51" s="146">
        <f t="shared" si="19"/>
        <v>-313676.641504</v>
      </c>
      <c r="M51" s="111">
        <f t="shared" si="20"/>
        <v>-1</v>
      </c>
      <c r="N51" s="111">
        <f t="shared" si="21"/>
        <v>0</v>
      </c>
      <c r="O51" s="139"/>
      <c r="P51" s="140" t="s">
        <v>143</v>
      </c>
      <c r="Q51" s="141">
        <v>191.20371899999998</v>
      </c>
      <c r="R51" s="141">
        <v>142.74709999999999</v>
      </c>
      <c r="S51" s="146">
        <f t="shared" si="22"/>
        <v>-48.456618999999989</v>
      </c>
      <c r="T51" s="111">
        <f t="shared" si="23"/>
        <v>-0.25342927037941132</v>
      </c>
      <c r="U51" s="111">
        <f t="shared" si="24"/>
        <v>9.6893103333791077E-5</v>
      </c>
      <c r="V51" s="139"/>
      <c r="W51" s="140" t="s">
        <v>106</v>
      </c>
      <c r="X51" s="141">
        <v>1625.3826269999997</v>
      </c>
      <c r="Y51" s="141">
        <v>1050.101161</v>
      </c>
      <c r="Z51" s="146">
        <f t="shared" si="10"/>
        <v>-575.28146599999968</v>
      </c>
      <c r="AA51" s="111">
        <f t="shared" si="11"/>
        <v>-0.35393602493574561</v>
      </c>
      <c r="AB51" s="111">
        <f t="shared" si="12"/>
        <v>9.1528372417198842E-3</v>
      </c>
      <c r="AC51" s="139"/>
      <c r="AD51" s="140" t="s">
        <v>108</v>
      </c>
      <c r="AE51" s="141">
        <v>25363.129850999998</v>
      </c>
      <c r="AF51" s="141">
        <v>23930.837000000003</v>
      </c>
      <c r="AG51" s="146">
        <f t="shared" si="13"/>
        <v>-1432.2928509999947</v>
      </c>
      <c r="AH51" s="111">
        <f t="shared" si="14"/>
        <v>-5.6471455195563069E-2</v>
      </c>
      <c r="AI51" s="111">
        <f t="shared" si="15"/>
        <v>3.8052972805072013E-2</v>
      </c>
      <c r="AJ51" s="139"/>
      <c r="AK51" s="139"/>
      <c r="AL51" s="139"/>
      <c r="AM51" s="139"/>
      <c r="AN51" s="139"/>
      <c r="AO51" s="139"/>
      <c r="AP51" s="139"/>
    </row>
    <row r="52" spans="2:42" s="130" customFormat="1" ht="11.25" x14ac:dyDescent="0.2">
      <c r="B52" s="116" t="s">
        <v>115</v>
      </c>
      <c r="C52" s="118">
        <v>4052.413372</v>
      </c>
      <c r="D52" s="118">
        <v>3747.141419</v>
      </c>
      <c r="E52" s="118">
        <f t="shared" si="16"/>
        <v>-305.27195299999994</v>
      </c>
      <c r="F52" s="111">
        <f t="shared" si="17"/>
        <v>-7.5330901607734591E-2</v>
      </c>
      <c r="G52" s="111">
        <f t="shared" si="18"/>
        <v>6.2909743258538721E-3</v>
      </c>
      <c r="I52" s="137" t="s">
        <v>145</v>
      </c>
      <c r="J52" s="138">
        <v>1842861.3351439999</v>
      </c>
      <c r="K52" s="138">
        <v>1287674.8333979999</v>
      </c>
      <c r="L52" s="146">
        <f t="shared" si="19"/>
        <v>-555186.50174600002</v>
      </c>
      <c r="M52" s="111">
        <f t="shared" si="20"/>
        <v>-0.30126330785632227</v>
      </c>
      <c r="N52" s="111">
        <f t="shared" si="21"/>
        <v>0.12386316882962747</v>
      </c>
      <c r="O52" s="139"/>
      <c r="P52" s="140" t="s">
        <v>114</v>
      </c>
      <c r="Q52" s="141">
        <v>4261.4335119999996</v>
      </c>
      <c r="R52" s="141">
        <v>3799.637819</v>
      </c>
      <c r="S52" s="146">
        <f t="shared" si="22"/>
        <v>-461.79569299999957</v>
      </c>
      <c r="T52" s="111">
        <f t="shared" si="23"/>
        <v>-0.10836627902315132</v>
      </c>
      <c r="U52" s="111">
        <f t="shared" si="24"/>
        <v>2.5790975776555014E-3</v>
      </c>
      <c r="V52" s="139"/>
      <c r="W52" s="140" t="s">
        <v>87</v>
      </c>
      <c r="X52" s="141">
        <v>8689.1944590000003</v>
      </c>
      <c r="Y52" s="141">
        <v>8055.6528589999998</v>
      </c>
      <c r="Z52" s="146">
        <f t="shared" si="10"/>
        <v>-633.54160000000047</v>
      </c>
      <c r="AA52" s="111">
        <f t="shared" si="11"/>
        <v>-7.29114307418679E-2</v>
      </c>
      <c r="AB52" s="111">
        <f t="shared" si="12"/>
        <v>7.0214263380118727E-2</v>
      </c>
      <c r="AC52" s="139"/>
      <c r="AD52" s="140" t="s">
        <v>82</v>
      </c>
      <c r="AE52" s="141">
        <v>13375.2094</v>
      </c>
      <c r="AF52" s="141">
        <v>9939.4976999999999</v>
      </c>
      <c r="AG52" s="146">
        <f t="shared" si="13"/>
        <v>-3435.7116999999998</v>
      </c>
      <c r="AH52" s="111">
        <f t="shared" si="14"/>
        <v>-0.25687161952021476</v>
      </c>
      <c r="AI52" s="111">
        <f t="shared" si="15"/>
        <v>1.580502327077719E-2</v>
      </c>
      <c r="AJ52" s="139"/>
      <c r="AK52" s="139"/>
      <c r="AL52" s="139"/>
      <c r="AM52" s="139"/>
      <c r="AN52" s="139"/>
      <c r="AO52" s="139"/>
      <c r="AP52" s="139"/>
    </row>
    <row r="53" spans="2:42" s="130" customFormat="1" ht="11.25" x14ac:dyDescent="0.2">
      <c r="B53" s="116" t="s">
        <v>116</v>
      </c>
      <c r="C53" s="118">
        <v>3011.9955620000001</v>
      </c>
      <c r="D53" s="118">
        <v>2413.8416429999997</v>
      </c>
      <c r="E53" s="118">
        <f t="shared" si="16"/>
        <v>-598.15391900000031</v>
      </c>
      <c r="F53" s="111">
        <f t="shared" si="17"/>
        <v>-0.19859057116366374</v>
      </c>
      <c r="G53" s="111">
        <f t="shared" si="18"/>
        <v>4.0525334127481261E-3</v>
      </c>
      <c r="I53" s="137" t="s">
        <v>146</v>
      </c>
      <c r="J53" s="138">
        <v>1068219.128301</v>
      </c>
      <c r="K53" s="138"/>
      <c r="L53" s="146">
        <f t="shared" si="19"/>
        <v>-1068219.128301</v>
      </c>
      <c r="M53" s="111">
        <f t="shared" si="20"/>
        <v>-1</v>
      </c>
      <c r="N53" s="111">
        <f t="shared" si="21"/>
        <v>0</v>
      </c>
      <c r="O53" s="139"/>
      <c r="P53" s="140" t="s">
        <v>141</v>
      </c>
      <c r="Q53" s="141">
        <v>4817.2474459999994</v>
      </c>
      <c r="R53" s="141">
        <v>4056.3120559999998</v>
      </c>
      <c r="S53" s="146">
        <f t="shared" si="22"/>
        <v>-760.93538999999964</v>
      </c>
      <c r="T53" s="111">
        <f t="shared" si="23"/>
        <v>-0.15796061932252248</v>
      </c>
      <c r="U53" s="111">
        <f t="shared" si="24"/>
        <v>2.7533215259442087E-3</v>
      </c>
      <c r="V53" s="139"/>
      <c r="W53" s="140" t="s">
        <v>113</v>
      </c>
      <c r="X53" s="141">
        <v>8985.545478</v>
      </c>
      <c r="Y53" s="141">
        <v>7680.1129250000004</v>
      </c>
      <c r="Z53" s="146">
        <f t="shared" si="10"/>
        <v>-1305.4325529999996</v>
      </c>
      <c r="AA53" s="111">
        <f t="shared" si="11"/>
        <v>-0.14528139178597343</v>
      </c>
      <c r="AB53" s="111">
        <f t="shared" si="12"/>
        <v>6.6941001697030059E-2</v>
      </c>
      <c r="AC53" s="139"/>
      <c r="AD53" s="140" t="s">
        <v>113</v>
      </c>
      <c r="AE53" s="141">
        <v>13096.643685000001</v>
      </c>
      <c r="AF53" s="141">
        <v>9129.5187939999996</v>
      </c>
      <c r="AG53" s="146">
        <f t="shared" si="13"/>
        <v>-3967.1248910000013</v>
      </c>
      <c r="AH53" s="111">
        <f t="shared" si="14"/>
        <v>-0.30291156928577623</v>
      </c>
      <c r="AI53" s="111">
        <f t="shared" si="15"/>
        <v>1.4517057234206885E-2</v>
      </c>
      <c r="AJ53" s="139"/>
      <c r="AK53" s="139"/>
      <c r="AL53" s="139"/>
      <c r="AM53" s="139"/>
      <c r="AN53" s="139"/>
      <c r="AO53" s="139"/>
      <c r="AP53" s="139"/>
    </row>
    <row r="54" spans="2:42" s="130" customFormat="1" ht="11.25" x14ac:dyDescent="0.2">
      <c r="B54" s="116" t="s">
        <v>117</v>
      </c>
      <c r="C54" s="118">
        <v>878.71464300000002</v>
      </c>
      <c r="D54" s="118"/>
      <c r="E54" s="118">
        <f t="shared" si="16"/>
        <v>-878.71464300000002</v>
      </c>
      <c r="F54" s="111">
        <f t="shared" si="17"/>
        <v>-1</v>
      </c>
      <c r="G54" s="111">
        <f t="shared" si="18"/>
        <v>0</v>
      </c>
      <c r="I54" s="147" t="s">
        <v>3</v>
      </c>
      <c r="J54" s="148">
        <v>9821435.3274380006</v>
      </c>
      <c r="K54" s="148">
        <v>10395946.152234999</v>
      </c>
      <c r="L54" s="149">
        <f t="shared" si="19"/>
        <v>574510.82479699887</v>
      </c>
      <c r="M54" s="150">
        <f t="shared" si="20"/>
        <v>5.8495607377467174E-2</v>
      </c>
      <c r="N54" s="150">
        <f t="shared" si="21"/>
        <v>1</v>
      </c>
      <c r="O54" s="139"/>
      <c r="P54" s="140" t="s">
        <v>112</v>
      </c>
      <c r="Q54" s="141">
        <v>2517.842686</v>
      </c>
      <c r="R54" s="141">
        <v>1678.7240750000001</v>
      </c>
      <c r="S54" s="146">
        <f t="shared" si="22"/>
        <v>-839.11861099999987</v>
      </c>
      <c r="T54" s="111">
        <f t="shared" si="23"/>
        <v>-0.33326887961101148</v>
      </c>
      <c r="U54" s="111">
        <f t="shared" si="24"/>
        <v>1.1394752346485348E-3</v>
      </c>
      <c r="V54" s="139"/>
      <c r="W54" s="140" t="s">
        <v>109</v>
      </c>
      <c r="X54" s="141">
        <v>5923.6456150000004</v>
      </c>
      <c r="Y54" s="141">
        <v>4492.8440229999997</v>
      </c>
      <c r="Z54" s="146">
        <f t="shared" si="10"/>
        <v>-1430.8015920000007</v>
      </c>
      <c r="AA54" s="111">
        <f t="shared" si="11"/>
        <v>-0.24154071411309441</v>
      </c>
      <c r="AB54" s="111">
        <f t="shared" si="12"/>
        <v>3.9160293905201184E-2</v>
      </c>
      <c r="AC54" s="139"/>
      <c r="AD54" s="140" t="s">
        <v>122</v>
      </c>
      <c r="AE54" s="141">
        <v>6443.3217140000006</v>
      </c>
      <c r="AF54" s="141">
        <v>880.69145200000003</v>
      </c>
      <c r="AG54" s="146">
        <f t="shared" si="13"/>
        <v>-5562.6302620000006</v>
      </c>
      <c r="AH54" s="111">
        <f t="shared" si="14"/>
        <v>-0.8633171691417425</v>
      </c>
      <c r="AI54" s="111">
        <f t="shared" si="15"/>
        <v>1.4004076778683244E-3</v>
      </c>
      <c r="AJ54" s="139"/>
      <c r="AK54" s="139"/>
      <c r="AL54" s="139"/>
      <c r="AM54" s="139"/>
      <c r="AN54" s="139"/>
      <c r="AO54" s="139"/>
      <c r="AP54" s="139"/>
    </row>
    <row r="55" spans="2:42" s="130" customFormat="1" ht="11.25" x14ac:dyDescent="0.2">
      <c r="B55" s="116" t="s">
        <v>118</v>
      </c>
      <c r="C55" s="118">
        <v>923.85747599999991</v>
      </c>
      <c r="D55" s="118"/>
      <c r="E55" s="118">
        <f t="shared" si="16"/>
        <v>-923.85747599999991</v>
      </c>
      <c r="F55" s="111">
        <f t="shared" si="17"/>
        <v>-1</v>
      </c>
      <c r="G55" s="111">
        <f t="shared" si="18"/>
        <v>0</v>
      </c>
      <c r="I55" s="139"/>
      <c r="J55" s="139"/>
      <c r="K55" s="139"/>
      <c r="L55" s="139"/>
      <c r="M55" s="139"/>
      <c r="N55" s="139"/>
      <c r="O55" s="139"/>
      <c r="P55" s="140" t="s">
        <v>151</v>
      </c>
      <c r="Q55" s="141">
        <v>4582.0752640000001</v>
      </c>
      <c r="R55" s="141">
        <v>3574.3874920000003</v>
      </c>
      <c r="S55" s="146">
        <f t="shared" si="22"/>
        <v>-1007.6877719999998</v>
      </c>
      <c r="T55" s="111">
        <f t="shared" si="23"/>
        <v>-0.21991951549052502</v>
      </c>
      <c r="U55" s="111">
        <f t="shared" si="24"/>
        <v>2.426203380785784E-3</v>
      </c>
      <c r="V55" s="139"/>
      <c r="W55" s="140" t="s">
        <v>108</v>
      </c>
      <c r="X55" s="141">
        <v>4047.923194</v>
      </c>
      <c r="Y55" s="141">
        <v>2604.2748780000002</v>
      </c>
      <c r="Z55" s="146">
        <f t="shared" si="10"/>
        <v>-1443.6483159999998</v>
      </c>
      <c r="AA55" s="111">
        <f t="shared" si="11"/>
        <v>-0.35663925593742374</v>
      </c>
      <c r="AB55" s="111">
        <f t="shared" si="12"/>
        <v>2.26992455358631E-2</v>
      </c>
      <c r="AC55" s="139"/>
      <c r="AD55" s="140" t="s">
        <v>87</v>
      </c>
      <c r="AE55" s="141">
        <v>87940.794968999995</v>
      </c>
      <c r="AF55" s="141">
        <v>80342.97593700001</v>
      </c>
      <c r="AG55" s="134">
        <f t="shared" si="13"/>
        <v>-7597.8190319999849</v>
      </c>
      <c r="AH55" s="111">
        <f t="shared" si="14"/>
        <v>-8.639697917989364E-2</v>
      </c>
      <c r="AI55" s="111">
        <f t="shared" si="15"/>
        <v>0.1277552088298966</v>
      </c>
      <c r="AJ55" s="139"/>
      <c r="AK55" s="139"/>
      <c r="AL55" s="139"/>
      <c r="AM55" s="139"/>
      <c r="AN55" s="139"/>
      <c r="AO55" s="139"/>
      <c r="AP55" s="139"/>
    </row>
    <row r="56" spans="2:42" s="130" customFormat="1" ht="11.25" x14ac:dyDescent="0.2">
      <c r="B56" s="116" t="s">
        <v>119</v>
      </c>
      <c r="C56" s="118">
        <v>7250.1586379999999</v>
      </c>
      <c r="D56" s="118">
        <v>6001.9715239999996</v>
      </c>
      <c r="E56" s="118">
        <f t="shared" si="16"/>
        <v>-1248.1871140000003</v>
      </c>
      <c r="F56" s="111">
        <f t="shared" si="17"/>
        <v>-0.17215997281189421</v>
      </c>
      <c r="G56" s="111">
        <f t="shared" si="18"/>
        <v>1.0076547570512186E-2</v>
      </c>
      <c r="I56" s="139"/>
      <c r="J56" s="139"/>
      <c r="K56" s="139"/>
      <c r="L56" s="139"/>
      <c r="M56" s="139"/>
      <c r="N56" s="139"/>
      <c r="O56" s="139"/>
      <c r="P56" s="140" t="s">
        <v>138</v>
      </c>
      <c r="Q56" s="141">
        <v>1010.912176</v>
      </c>
      <c r="R56" s="141"/>
      <c r="S56" s="146">
        <f t="shared" si="22"/>
        <v>-1010.912176</v>
      </c>
      <c r="T56" s="111">
        <f t="shared" si="23"/>
        <v>-1</v>
      </c>
      <c r="U56" s="111">
        <f t="shared" si="24"/>
        <v>0</v>
      </c>
      <c r="V56" s="139"/>
      <c r="W56" s="140" t="s">
        <v>117</v>
      </c>
      <c r="X56" s="141">
        <v>9734.355485</v>
      </c>
      <c r="Y56" s="141">
        <v>7538.925796999999</v>
      </c>
      <c r="Z56" s="134">
        <f t="shared" si="10"/>
        <v>-2195.4296880000011</v>
      </c>
      <c r="AA56" s="111">
        <f t="shared" si="11"/>
        <v>-0.22553416005641191</v>
      </c>
      <c r="AB56" s="111">
        <f t="shared" si="12"/>
        <v>6.5710393779237375E-2</v>
      </c>
      <c r="AC56" s="139"/>
      <c r="AD56" s="140" t="s">
        <v>84</v>
      </c>
      <c r="AE56" s="141">
        <v>32884.280386999999</v>
      </c>
      <c r="AF56" s="141">
        <v>22436.004096999997</v>
      </c>
      <c r="AG56" s="134">
        <f t="shared" si="13"/>
        <v>-10448.276290000002</v>
      </c>
      <c r="AH56" s="111">
        <f t="shared" si="14"/>
        <v>-0.31772859758641625</v>
      </c>
      <c r="AI56" s="111">
        <f t="shared" si="15"/>
        <v>3.5676004719668815E-2</v>
      </c>
      <c r="AJ56" s="139"/>
      <c r="AK56" s="139"/>
      <c r="AL56" s="139"/>
      <c r="AM56" s="139"/>
      <c r="AN56" s="139"/>
      <c r="AO56" s="139"/>
      <c r="AP56" s="139"/>
    </row>
    <row r="57" spans="2:42" s="130" customFormat="1" ht="11.25" x14ac:dyDescent="0.2">
      <c r="B57" s="116" t="s">
        <v>120</v>
      </c>
      <c r="C57" s="118">
        <v>23022.178599999999</v>
      </c>
      <c r="D57" s="118">
        <v>21772.330399999999</v>
      </c>
      <c r="E57" s="118">
        <f t="shared" si="16"/>
        <v>-1249.8482000000004</v>
      </c>
      <c r="F57" s="111">
        <f t="shared" si="17"/>
        <v>-5.428887603191479E-2</v>
      </c>
      <c r="G57" s="111">
        <f t="shared" si="18"/>
        <v>3.6552976321070033E-2</v>
      </c>
      <c r="I57" s="139"/>
      <c r="J57" s="139"/>
      <c r="K57" s="139"/>
      <c r="L57" s="139"/>
      <c r="M57" s="139"/>
      <c r="N57" s="139"/>
      <c r="O57" s="139"/>
      <c r="P57" s="140" t="s">
        <v>146</v>
      </c>
      <c r="Q57" s="141">
        <v>1089.0842359999999</v>
      </c>
      <c r="R57" s="141"/>
      <c r="S57" s="146">
        <f t="shared" si="22"/>
        <v>-1089.0842359999999</v>
      </c>
      <c r="T57" s="111">
        <f t="shared" si="23"/>
        <v>-1</v>
      </c>
      <c r="U57" s="111">
        <f t="shared" si="24"/>
        <v>0</v>
      </c>
      <c r="V57" s="139"/>
      <c r="W57" s="140" t="s">
        <v>116</v>
      </c>
      <c r="X57" s="141">
        <v>14343.810150000001</v>
      </c>
      <c r="Y57" s="141">
        <v>9616.4226170000002</v>
      </c>
      <c r="Z57" s="134">
        <f t="shared" si="10"/>
        <v>-4727.387533000001</v>
      </c>
      <c r="AA57" s="111">
        <f t="shared" si="11"/>
        <v>-0.32957683373967417</v>
      </c>
      <c r="AB57" s="111">
        <f t="shared" si="12"/>
        <v>8.3818163744507082E-2</v>
      </c>
      <c r="AC57" s="139"/>
      <c r="AD57" s="136" t="s">
        <v>116</v>
      </c>
      <c r="AE57" s="141">
        <v>90849.027543000004</v>
      </c>
      <c r="AF57" s="141">
        <v>73880.049245000002</v>
      </c>
      <c r="AG57" s="134">
        <f t="shared" si="13"/>
        <v>-16968.978298000002</v>
      </c>
      <c r="AH57" s="111">
        <f t="shared" si="14"/>
        <v>-0.18678216770089662</v>
      </c>
      <c r="AI57" s="111">
        <f t="shared" si="15"/>
        <v>0.11747836085956231</v>
      </c>
      <c r="AJ57" s="139"/>
      <c r="AK57" s="139"/>
      <c r="AL57" s="139"/>
      <c r="AM57" s="139"/>
      <c r="AN57" s="139"/>
      <c r="AO57" s="139"/>
      <c r="AP57" s="139"/>
    </row>
    <row r="58" spans="2:42" s="130" customFormat="1" ht="11.25" x14ac:dyDescent="0.2">
      <c r="B58" s="116" t="s">
        <v>121</v>
      </c>
      <c r="C58" s="118">
        <v>5776.2886740000004</v>
      </c>
      <c r="D58" s="118">
        <v>4242.9782589999995</v>
      </c>
      <c r="E58" s="118">
        <f t="shared" si="16"/>
        <v>-1533.3104150000008</v>
      </c>
      <c r="F58" s="111">
        <f t="shared" si="17"/>
        <v>-0.26544906280423208</v>
      </c>
      <c r="G58" s="111">
        <f t="shared" si="18"/>
        <v>7.1234213785420939E-3</v>
      </c>
      <c r="I58" s="139"/>
      <c r="J58" s="139"/>
      <c r="K58" s="139"/>
      <c r="L58" s="139"/>
      <c r="M58" s="139"/>
      <c r="N58" s="139"/>
      <c r="O58" s="139"/>
      <c r="P58" s="140" t="s">
        <v>144</v>
      </c>
      <c r="Q58" s="141">
        <v>2150.8337399999996</v>
      </c>
      <c r="R58" s="141"/>
      <c r="S58" s="146">
        <f t="shared" si="22"/>
        <v>-2150.8337399999996</v>
      </c>
      <c r="T58" s="111">
        <f t="shared" si="23"/>
        <v>-1</v>
      </c>
      <c r="U58" s="111">
        <f t="shared" si="24"/>
        <v>0</v>
      </c>
      <c r="V58" s="139"/>
      <c r="W58" s="140" t="s">
        <v>118</v>
      </c>
      <c r="X58" s="141">
        <v>9847.7392939999991</v>
      </c>
      <c r="Y58" s="141"/>
      <c r="Z58" s="146">
        <f t="shared" si="10"/>
        <v>-9847.7392939999991</v>
      </c>
      <c r="AA58" s="111">
        <f t="shared" si="11"/>
        <v>-1</v>
      </c>
      <c r="AB58" s="111">
        <f t="shared" si="12"/>
        <v>0</v>
      </c>
      <c r="AC58" s="139"/>
      <c r="AD58" s="136" t="s">
        <v>118</v>
      </c>
      <c r="AE58" s="141">
        <v>40559.132744999995</v>
      </c>
      <c r="AF58" s="141"/>
      <c r="AG58" s="146">
        <f t="shared" si="13"/>
        <v>-40559.132744999995</v>
      </c>
      <c r="AH58" s="111">
        <f t="shared" si="14"/>
        <v>-1</v>
      </c>
      <c r="AI58" s="111">
        <f t="shared" si="15"/>
        <v>0</v>
      </c>
      <c r="AJ58" s="139"/>
      <c r="AK58" s="139"/>
      <c r="AL58" s="139"/>
      <c r="AM58" s="139"/>
      <c r="AN58" s="139"/>
      <c r="AO58" s="139"/>
      <c r="AP58" s="139"/>
    </row>
    <row r="59" spans="2:42" s="130" customFormat="1" ht="11.25" x14ac:dyDescent="0.2">
      <c r="B59" s="116" t="s">
        <v>122</v>
      </c>
      <c r="C59" s="118">
        <v>3112.0617940000002</v>
      </c>
      <c r="D59" s="118">
        <v>426.04393599999997</v>
      </c>
      <c r="E59" s="118">
        <f t="shared" si="16"/>
        <v>-2686.0178580000002</v>
      </c>
      <c r="F59" s="111">
        <f t="shared" si="17"/>
        <v>-0.86309913999092014</v>
      </c>
      <c r="G59" s="111">
        <f t="shared" si="18"/>
        <v>7.1527363484909625E-4</v>
      </c>
      <c r="I59" s="139"/>
      <c r="J59" s="139"/>
      <c r="K59" s="139"/>
      <c r="L59" s="139"/>
      <c r="M59" s="139"/>
      <c r="N59" s="139"/>
      <c r="O59" s="139"/>
      <c r="P59" s="140" t="s">
        <v>152</v>
      </c>
      <c r="Q59" s="141">
        <v>3779.8291340000001</v>
      </c>
      <c r="R59" s="141">
        <v>1387.3872350000001</v>
      </c>
      <c r="S59" s="146">
        <f t="shared" si="22"/>
        <v>-2392.4418989999999</v>
      </c>
      <c r="T59" s="111">
        <f t="shared" si="23"/>
        <v>-0.63294974830468087</v>
      </c>
      <c r="U59" s="111">
        <f t="shared" si="24"/>
        <v>9.4172319244900746E-4</v>
      </c>
      <c r="V59" s="139"/>
      <c r="W59" s="151" t="s">
        <v>3</v>
      </c>
      <c r="X59" s="152">
        <v>114058.27921500002</v>
      </c>
      <c r="Y59" s="152">
        <v>114729.57873799998</v>
      </c>
      <c r="Z59" s="149">
        <f t="shared" ref="Z59" si="25">+Y59-X59</f>
        <v>671.29952299996512</v>
      </c>
      <c r="AA59" s="150">
        <f t="shared" ref="AA59" si="26">+Y59/X59-1</f>
        <v>5.8855834720648037E-3</v>
      </c>
      <c r="AB59" s="150">
        <f t="shared" ref="AB59" si="27">+Y59/Y$59</f>
        <v>1</v>
      </c>
      <c r="AC59" s="139"/>
      <c r="AD59" s="151" t="s">
        <v>3</v>
      </c>
      <c r="AE59" s="152">
        <v>547761.4500810001</v>
      </c>
      <c r="AF59" s="152">
        <v>628882.19332000008</v>
      </c>
      <c r="AG59" s="149">
        <f t="shared" ref="AG59" si="28">+AF59-AE59</f>
        <v>81120.743238999974</v>
      </c>
      <c r="AH59" s="150">
        <f t="shared" ref="AH59" si="29">+AF59/AE59-1</f>
        <v>0.14809502060980062</v>
      </c>
      <c r="AI59" s="150">
        <f t="shared" ref="AI59" si="30">+AF59/AF$59</f>
        <v>1</v>
      </c>
      <c r="AJ59" s="139"/>
      <c r="AK59" s="139"/>
      <c r="AL59" s="139"/>
      <c r="AM59" s="139"/>
      <c r="AN59" s="139"/>
      <c r="AO59" s="139"/>
      <c r="AP59" s="139"/>
    </row>
    <row r="60" spans="2:42" s="130" customFormat="1" ht="11.25" x14ac:dyDescent="0.2">
      <c r="B60" s="116" t="s">
        <v>123</v>
      </c>
      <c r="C60" s="118">
        <v>233642.07131</v>
      </c>
      <c r="D60" s="118">
        <v>216380.34148399998</v>
      </c>
      <c r="E60" s="134">
        <f t="shared" si="16"/>
        <v>-17261.729826000024</v>
      </c>
      <c r="F60" s="111">
        <f t="shared" si="17"/>
        <v>-7.3881085410755887E-2</v>
      </c>
      <c r="G60" s="111">
        <f t="shared" si="18"/>
        <v>0.36327509978489486</v>
      </c>
      <c r="I60" s="139"/>
      <c r="J60" s="139"/>
      <c r="K60" s="139"/>
      <c r="L60" s="139"/>
      <c r="M60" s="139"/>
      <c r="N60" s="139"/>
      <c r="O60" s="139"/>
      <c r="P60" s="140" t="s">
        <v>119</v>
      </c>
      <c r="Q60" s="141">
        <v>11007.759700000001</v>
      </c>
      <c r="R60" s="141">
        <v>8474.4911060000013</v>
      </c>
      <c r="S60" s="146">
        <f t="shared" si="22"/>
        <v>-2533.2685939999992</v>
      </c>
      <c r="T60" s="111">
        <f t="shared" si="23"/>
        <v>-0.23013480154367827</v>
      </c>
      <c r="U60" s="111">
        <f t="shared" si="24"/>
        <v>5.7522691699863019E-3</v>
      </c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</row>
    <row r="61" spans="2:42" s="130" customFormat="1" ht="11.25" x14ac:dyDescent="0.2">
      <c r="B61" s="131" t="s">
        <v>3</v>
      </c>
      <c r="C61" s="132">
        <v>503896.271114</v>
      </c>
      <c r="D61" s="132">
        <v>595637.69058799988</v>
      </c>
      <c r="E61" s="132">
        <f t="shared" si="16"/>
        <v>91741.419473999878</v>
      </c>
      <c r="F61" s="133">
        <f t="shared" si="17"/>
        <v>0.18206409678559532</v>
      </c>
      <c r="G61" s="133">
        <f t="shared" si="18"/>
        <v>1</v>
      </c>
      <c r="I61" s="139"/>
      <c r="J61" s="139"/>
      <c r="K61" s="139"/>
      <c r="L61" s="139"/>
      <c r="M61" s="139"/>
      <c r="N61" s="139"/>
      <c r="O61" s="139"/>
      <c r="P61" s="140" t="s">
        <v>87</v>
      </c>
      <c r="Q61" s="141">
        <v>64039.319209000001</v>
      </c>
      <c r="R61" s="141">
        <v>61392.696878999996</v>
      </c>
      <c r="S61" s="146">
        <f t="shared" si="22"/>
        <v>-2646.6223300000056</v>
      </c>
      <c r="T61" s="111">
        <f t="shared" si="23"/>
        <v>-4.1328083475754007E-2</v>
      </c>
      <c r="U61" s="111">
        <f t="shared" si="24"/>
        <v>4.1671802247730844E-2</v>
      </c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</row>
    <row r="62" spans="2:42" s="130" customFormat="1" ht="11.25" x14ac:dyDescent="0.2">
      <c r="I62" s="139"/>
      <c r="J62" s="139"/>
      <c r="K62" s="139"/>
      <c r="L62" s="139"/>
      <c r="M62" s="139"/>
      <c r="N62" s="139"/>
      <c r="O62" s="139"/>
      <c r="P62" s="140" t="s">
        <v>108</v>
      </c>
      <c r="Q62" s="141">
        <v>12625.397038999999</v>
      </c>
      <c r="R62" s="141">
        <v>9857.1650139999983</v>
      </c>
      <c r="S62" s="146">
        <f t="shared" si="22"/>
        <v>-2768.2320250000012</v>
      </c>
      <c r="T62" s="111">
        <f t="shared" si="23"/>
        <v>-0.21925900757409056</v>
      </c>
      <c r="U62" s="111">
        <f t="shared" si="24"/>
        <v>6.6907930758644627E-3</v>
      </c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</row>
    <row r="63" spans="2:42" s="130" customFormat="1" ht="11.25" x14ac:dyDescent="0.2">
      <c r="I63" s="139"/>
      <c r="J63" s="139"/>
      <c r="K63" s="139"/>
      <c r="L63" s="139"/>
      <c r="M63" s="139"/>
      <c r="N63" s="139"/>
      <c r="O63" s="139"/>
      <c r="P63" s="140" t="s">
        <v>115</v>
      </c>
      <c r="Q63" s="141">
        <v>59744.994806000002</v>
      </c>
      <c r="R63" s="141">
        <v>56844.427192999996</v>
      </c>
      <c r="S63" s="146">
        <f t="shared" si="22"/>
        <v>-2900.5676130000065</v>
      </c>
      <c r="T63" s="111">
        <f t="shared" si="23"/>
        <v>-4.854913156187457E-2</v>
      </c>
      <c r="U63" s="111">
        <f t="shared" si="24"/>
        <v>3.8584552386433858E-2</v>
      </c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</row>
    <row r="64" spans="2:42" s="130" customFormat="1" ht="11.25" x14ac:dyDescent="0.2">
      <c r="I64" s="139"/>
      <c r="J64" s="139"/>
      <c r="K64" s="139"/>
      <c r="L64" s="139"/>
      <c r="M64" s="139"/>
      <c r="N64" s="139"/>
      <c r="O64" s="139"/>
      <c r="P64" s="140" t="s">
        <v>91</v>
      </c>
      <c r="Q64" s="141">
        <v>64906.643712999998</v>
      </c>
      <c r="R64" s="141">
        <v>61562.261119999996</v>
      </c>
      <c r="S64" s="146">
        <f t="shared" si="22"/>
        <v>-3344.3825930000021</v>
      </c>
      <c r="T64" s="111">
        <f t="shared" si="23"/>
        <v>-5.1526044202623966E-2</v>
      </c>
      <c r="U64" s="111">
        <f t="shared" si="24"/>
        <v>4.1786898144774841E-2</v>
      </c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</row>
    <row r="65" spans="9:42" s="130" customFormat="1" ht="11.25" x14ac:dyDescent="0.2">
      <c r="I65" s="139"/>
      <c r="J65" s="139"/>
      <c r="K65" s="139"/>
      <c r="L65" s="139"/>
      <c r="M65" s="139"/>
      <c r="N65" s="139"/>
      <c r="O65" s="139"/>
      <c r="P65" s="140" t="s">
        <v>142</v>
      </c>
      <c r="Q65" s="141">
        <v>6311.0096799999992</v>
      </c>
      <c r="R65" s="141"/>
      <c r="S65" s="146">
        <f t="shared" si="22"/>
        <v>-6311.0096799999992</v>
      </c>
      <c r="T65" s="111">
        <f t="shared" si="23"/>
        <v>-1</v>
      </c>
      <c r="U65" s="111">
        <f t="shared" si="24"/>
        <v>0</v>
      </c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</row>
    <row r="66" spans="9:42" s="130" customFormat="1" ht="11.25" x14ac:dyDescent="0.2">
      <c r="I66" s="139"/>
      <c r="J66" s="139"/>
      <c r="K66" s="139"/>
      <c r="L66" s="139"/>
      <c r="M66" s="139"/>
      <c r="N66" s="139"/>
      <c r="O66" s="139"/>
      <c r="P66" s="140" t="s">
        <v>139</v>
      </c>
      <c r="Q66" s="141">
        <v>11092.252951999999</v>
      </c>
      <c r="R66" s="141">
        <v>4773.649093</v>
      </c>
      <c r="S66" s="146">
        <f t="shared" si="22"/>
        <v>-6318.6038589999989</v>
      </c>
      <c r="T66" s="111">
        <f t="shared" si="23"/>
        <v>-0.56964116183995939</v>
      </c>
      <c r="U66" s="111">
        <f t="shared" si="24"/>
        <v>3.240231674389932E-3</v>
      </c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</row>
    <row r="67" spans="9:42" s="130" customFormat="1" ht="11.25" x14ac:dyDescent="0.2">
      <c r="I67" s="139"/>
      <c r="J67" s="139"/>
      <c r="K67" s="139"/>
      <c r="L67" s="139"/>
      <c r="M67" s="139"/>
      <c r="N67" s="139"/>
      <c r="O67" s="139"/>
      <c r="P67" s="140" t="s">
        <v>122</v>
      </c>
      <c r="Q67" s="141">
        <v>9161.3862079999999</v>
      </c>
      <c r="R67" s="141">
        <v>1277.1496430000002</v>
      </c>
      <c r="S67" s="146">
        <f t="shared" si="22"/>
        <v>-7884.2365649999992</v>
      </c>
      <c r="T67" s="111">
        <f t="shared" si="23"/>
        <v>-0.86059427972976899</v>
      </c>
      <c r="U67" s="111">
        <f t="shared" si="24"/>
        <v>8.6689671686439448E-4</v>
      </c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</row>
    <row r="68" spans="9:42" s="130" customFormat="1" ht="11.25" x14ac:dyDescent="0.2">
      <c r="I68" s="139"/>
      <c r="J68" s="139"/>
      <c r="K68" s="139"/>
      <c r="L68" s="139"/>
      <c r="M68" s="139"/>
      <c r="N68" s="139"/>
      <c r="O68" s="139"/>
      <c r="P68" s="136" t="s">
        <v>84</v>
      </c>
      <c r="Q68" s="141">
        <v>50010.249357000008</v>
      </c>
      <c r="R68" s="141">
        <v>41825.907958999996</v>
      </c>
      <c r="S68" s="146">
        <f t="shared" si="22"/>
        <v>-8184.3413980000114</v>
      </c>
      <c r="T68" s="111">
        <f t="shared" si="23"/>
        <v>-0.16365328114194733</v>
      </c>
      <c r="U68" s="111">
        <f t="shared" si="24"/>
        <v>2.8390363250118719E-2</v>
      </c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</row>
    <row r="69" spans="9:42" s="130" customFormat="1" ht="11.25" x14ac:dyDescent="0.2">
      <c r="I69" s="139"/>
      <c r="J69" s="139"/>
      <c r="K69" s="139"/>
      <c r="L69" s="139"/>
      <c r="M69" s="139"/>
      <c r="N69" s="139"/>
      <c r="O69" s="139"/>
      <c r="P69" s="140" t="s">
        <v>127</v>
      </c>
      <c r="Q69" s="141">
        <v>17348.657055</v>
      </c>
      <c r="R69" s="141">
        <v>7319.1254730000001</v>
      </c>
      <c r="S69" s="146">
        <f t="shared" si="22"/>
        <v>-10029.531582</v>
      </c>
      <c r="T69" s="111">
        <f t="shared" si="23"/>
        <v>-0.57811573254365656</v>
      </c>
      <c r="U69" s="111">
        <f t="shared" si="24"/>
        <v>4.9680363437742099E-3</v>
      </c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</row>
    <row r="70" spans="9:42" s="130" customFormat="1" ht="11.25" x14ac:dyDescent="0.2">
      <c r="I70" s="139"/>
      <c r="J70" s="139"/>
      <c r="K70" s="139"/>
      <c r="L70" s="139"/>
      <c r="M70" s="139"/>
      <c r="N70" s="139"/>
      <c r="O70" s="139"/>
      <c r="P70" s="140" t="s">
        <v>113</v>
      </c>
      <c r="Q70" s="141">
        <v>35995.702065999998</v>
      </c>
      <c r="R70" s="141">
        <v>25351.507835</v>
      </c>
      <c r="S70" s="146">
        <f t="shared" si="22"/>
        <v>-10644.194230999998</v>
      </c>
      <c r="T70" s="111">
        <f t="shared" si="23"/>
        <v>-0.29570736560390776</v>
      </c>
      <c r="U70" s="111">
        <f t="shared" si="24"/>
        <v>1.7207959169216532E-2</v>
      </c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</row>
    <row r="71" spans="9:42" s="130" customFormat="1" ht="11.25" x14ac:dyDescent="0.2">
      <c r="I71" s="139"/>
      <c r="J71" s="139"/>
      <c r="K71" s="139"/>
      <c r="L71" s="139"/>
      <c r="M71" s="139"/>
      <c r="N71" s="139"/>
      <c r="O71" s="139"/>
      <c r="P71" s="140" t="s">
        <v>106</v>
      </c>
      <c r="Q71" s="141">
        <v>53322.298278000002</v>
      </c>
      <c r="R71" s="141">
        <v>42673.873286000002</v>
      </c>
      <c r="S71" s="146">
        <f t="shared" si="22"/>
        <v>-10648.424992</v>
      </c>
      <c r="T71" s="111">
        <f t="shared" si="23"/>
        <v>-0.1996992878379622</v>
      </c>
      <c r="U71" s="111">
        <f t="shared" si="24"/>
        <v>2.8965940561689205E-2</v>
      </c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</row>
    <row r="72" spans="9:42" s="130" customFormat="1" ht="11.25" x14ac:dyDescent="0.2">
      <c r="I72" s="139"/>
      <c r="J72" s="139"/>
      <c r="K72" s="139"/>
      <c r="L72" s="139"/>
      <c r="M72" s="139"/>
      <c r="N72" s="139"/>
      <c r="O72" s="139"/>
      <c r="P72" s="140" t="s">
        <v>123</v>
      </c>
      <c r="Q72" s="141">
        <v>351035.34798399999</v>
      </c>
      <c r="R72" s="141">
        <v>325721.52456799999</v>
      </c>
      <c r="S72" s="134">
        <f t="shared" si="22"/>
        <v>-25313.823415999999</v>
      </c>
      <c r="T72" s="111">
        <f t="shared" si="23"/>
        <v>-7.2111892894483609E-2</v>
      </c>
      <c r="U72" s="111">
        <f t="shared" si="24"/>
        <v>0.22109149214244769</v>
      </c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</row>
    <row r="73" spans="9:42" s="130" customFormat="1" ht="11.25" x14ac:dyDescent="0.2">
      <c r="I73" s="139"/>
      <c r="J73" s="139"/>
      <c r="K73" s="139"/>
      <c r="L73" s="139"/>
      <c r="M73" s="139"/>
      <c r="N73" s="139"/>
      <c r="O73" s="139"/>
      <c r="P73" s="140" t="s">
        <v>118</v>
      </c>
      <c r="Q73" s="141">
        <v>61653.756036999999</v>
      </c>
      <c r="R73" s="141"/>
      <c r="S73" s="134">
        <f t="shared" si="22"/>
        <v>-61653.756036999999</v>
      </c>
      <c r="T73" s="111">
        <f t="shared" si="23"/>
        <v>-1</v>
      </c>
      <c r="U73" s="111">
        <f t="shared" si="24"/>
        <v>0</v>
      </c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</row>
    <row r="74" spans="9:42" s="130" customFormat="1" ht="11.25" x14ac:dyDescent="0.2">
      <c r="I74" s="139"/>
      <c r="J74" s="139"/>
      <c r="K74" s="139"/>
      <c r="L74" s="139"/>
      <c r="M74" s="139"/>
      <c r="N74" s="139"/>
      <c r="O74" s="139"/>
      <c r="P74" s="136" t="s">
        <v>116</v>
      </c>
      <c r="Q74" s="141">
        <v>195187.356895</v>
      </c>
      <c r="R74" s="141">
        <v>110271.31922799999</v>
      </c>
      <c r="S74" s="134">
        <f t="shared" si="22"/>
        <v>-84916.037667000011</v>
      </c>
      <c r="T74" s="111">
        <f t="shared" si="23"/>
        <v>-0.43504886288654521</v>
      </c>
      <c r="U74" s="111">
        <f t="shared" si="24"/>
        <v>7.4849368769747807E-2</v>
      </c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</row>
    <row r="75" spans="9:42" s="130" customFormat="1" ht="11.25" x14ac:dyDescent="0.2">
      <c r="I75" s="139"/>
      <c r="J75" s="139"/>
      <c r="K75" s="139"/>
      <c r="L75" s="139"/>
      <c r="M75" s="139"/>
      <c r="N75" s="139"/>
      <c r="O75" s="139"/>
      <c r="P75" s="140"/>
      <c r="Q75" s="141"/>
      <c r="R75" s="141"/>
      <c r="S75" s="146"/>
      <c r="T75" s="111"/>
      <c r="U75" s="111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</row>
    <row r="76" spans="9:42" s="130" customFormat="1" ht="11.25" x14ac:dyDescent="0.2">
      <c r="I76" s="139"/>
      <c r="J76" s="139"/>
      <c r="K76" s="139"/>
      <c r="L76" s="139"/>
      <c r="M76" s="139"/>
      <c r="N76" s="139"/>
      <c r="O76" s="139"/>
      <c r="P76" s="151" t="s">
        <v>3</v>
      </c>
      <c r="Q76" s="152">
        <v>1489660.9851689998</v>
      </c>
      <c r="R76" s="152">
        <v>1473243.142066</v>
      </c>
      <c r="S76" s="149">
        <f t="shared" ref="S76" si="31">+R76-Q76</f>
        <v>-16417.84310299973</v>
      </c>
      <c r="T76" s="150">
        <f t="shared" ref="T76" si="32">+R76/Q76-1</f>
        <v>-1.1021194262624268E-2</v>
      </c>
      <c r="U76" s="150">
        <f t="shared" ref="U76" si="33">+R76/R$76</f>
        <v>1</v>
      </c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</row>
    <row r="77" spans="9:42" s="130" customFormat="1" ht="11.25" x14ac:dyDescent="0.2"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</row>
    <row r="78" spans="9:42" s="130" customFormat="1" ht="11.25" x14ac:dyDescent="0.2"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</row>
    <row r="79" spans="9:42" s="130" customFormat="1" ht="11.25" x14ac:dyDescent="0.2"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</row>
    <row r="80" spans="9:42" s="130" customFormat="1" ht="11.25" x14ac:dyDescent="0.2"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</row>
    <row r="81" spans="9:42" s="130" customFormat="1" ht="11.25" x14ac:dyDescent="0.2"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</row>
    <row r="82" spans="9:42" s="130" customFormat="1" ht="11.25" x14ac:dyDescent="0.2"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</row>
    <row r="83" spans="9:42" s="130" customFormat="1" ht="11.25" x14ac:dyDescent="0.2"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</row>
    <row r="84" spans="9:42" s="130" customFormat="1" ht="11.25" x14ac:dyDescent="0.2"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</row>
    <row r="85" spans="9:42" s="130" customFormat="1" ht="11.25" x14ac:dyDescent="0.2"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</row>
    <row r="86" spans="9:42" s="130" customFormat="1" ht="11.25" x14ac:dyDescent="0.2"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</row>
    <row r="87" spans="9:42" s="130" customFormat="1" ht="11.25" x14ac:dyDescent="0.2"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</row>
    <row r="88" spans="9:42" s="130" customFormat="1" ht="11.25" x14ac:dyDescent="0.2"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</row>
    <row r="89" spans="9:42" s="130" customFormat="1" ht="11.25" x14ac:dyDescent="0.2"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</row>
    <row r="90" spans="9:42" s="130" customFormat="1" ht="11.25" x14ac:dyDescent="0.2"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</row>
    <row r="91" spans="9:42" s="130" customFormat="1" ht="11.25" x14ac:dyDescent="0.2"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</row>
    <row r="92" spans="9:42" s="130" customFormat="1" ht="11.25" x14ac:dyDescent="0.2"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</row>
    <row r="93" spans="9:42" s="130" customFormat="1" ht="11.25" x14ac:dyDescent="0.2"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</row>
    <row r="94" spans="9:42" s="130" customFormat="1" ht="11.25" x14ac:dyDescent="0.2"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</row>
    <row r="95" spans="9:42" s="130" customFormat="1" ht="11.25" x14ac:dyDescent="0.2"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</row>
    <row r="96" spans="9:42" s="130" customFormat="1" ht="11.25" x14ac:dyDescent="0.2"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</row>
    <row r="97" spans="9:42" s="130" customFormat="1" ht="11.25" x14ac:dyDescent="0.2"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</row>
    <row r="98" spans="9:42" s="130" customFormat="1" ht="11.25" x14ac:dyDescent="0.2"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</row>
    <row r="99" spans="9:42" s="130" customFormat="1" ht="11.25" x14ac:dyDescent="0.2"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</row>
    <row r="100" spans="9:42" s="130" customFormat="1" ht="11.25" x14ac:dyDescent="0.2"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</row>
    <row r="101" spans="9:42" s="130" customFormat="1" ht="11.25" x14ac:dyDescent="0.2"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</row>
    <row r="102" spans="9:42" s="130" customFormat="1" ht="11.25" x14ac:dyDescent="0.2"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</row>
    <row r="103" spans="9:42" s="130" customFormat="1" ht="11.25" x14ac:dyDescent="0.2"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</row>
    <row r="104" spans="9:42" s="130" customFormat="1" ht="11.25" x14ac:dyDescent="0.2"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</row>
    <row r="105" spans="9:42" s="130" customFormat="1" ht="11.25" x14ac:dyDescent="0.2"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</row>
    <row r="106" spans="9:42" s="130" customFormat="1" ht="11.25" x14ac:dyDescent="0.2"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</row>
    <row r="107" spans="9:42" s="130" customFormat="1" ht="11.25" x14ac:dyDescent="0.2"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</row>
    <row r="108" spans="9:42" s="130" customFormat="1" ht="11.25" x14ac:dyDescent="0.2"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</row>
    <row r="109" spans="9:42" s="130" customFormat="1" ht="11.25" x14ac:dyDescent="0.2"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</row>
    <row r="110" spans="9:42" s="130" customFormat="1" ht="11.25" x14ac:dyDescent="0.2"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</row>
    <row r="111" spans="9:42" s="130" customFormat="1" ht="11.25" x14ac:dyDescent="0.2"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</row>
    <row r="112" spans="9:42" s="130" customFormat="1" ht="11.25" x14ac:dyDescent="0.2"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</row>
    <row r="113" spans="9:42" s="130" customFormat="1" ht="11.25" x14ac:dyDescent="0.2"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</row>
    <row r="114" spans="9:42" s="130" customFormat="1" ht="11.25" x14ac:dyDescent="0.2"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</row>
    <row r="115" spans="9:42" s="130" customFormat="1" ht="11.25" x14ac:dyDescent="0.2"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</row>
    <row r="116" spans="9:42" s="130" customFormat="1" ht="11.25" x14ac:dyDescent="0.2"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</row>
    <row r="117" spans="9:42" s="130" customFormat="1" ht="11.25" x14ac:dyDescent="0.2"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</row>
    <row r="118" spans="9:42" s="130" customFormat="1" ht="11.25" x14ac:dyDescent="0.2"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</row>
    <row r="119" spans="9:42" s="130" customFormat="1" ht="11.25" x14ac:dyDescent="0.2">
      <c r="N119" s="135"/>
      <c r="U119" s="135"/>
      <c r="AB119" s="135"/>
    </row>
    <row r="120" spans="9:42" s="130" customFormat="1" ht="11.25" x14ac:dyDescent="0.2">
      <c r="N120" s="135"/>
      <c r="U120" s="135"/>
      <c r="AB120" s="135"/>
    </row>
    <row r="121" spans="9:42" s="130" customFormat="1" ht="11.25" x14ac:dyDescent="0.2">
      <c r="N121" s="135"/>
      <c r="U121" s="135"/>
      <c r="AB121" s="135"/>
    </row>
    <row r="122" spans="9:42" s="130" customFormat="1" ht="11.25" x14ac:dyDescent="0.2">
      <c r="N122" s="135"/>
      <c r="U122" s="135"/>
      <c r="AB122" s="135"/>
    </row>
    <row r="123" spans="9:42" s="130" customFormat="1" ht="11.25" x14ac:dyDescent="0.2">
      <c r="N123" s="135"/>
      <c r="U123" s="135"/>
      <c r="AB123" s="135"/>
    </row>
    <row r="124" spans="9:42" s="130" customFormat="1" ht="11.25" x14ac:dyDescent="0.2">
      <c r="N124" s="135"/>
      <c r="U124" s="135"/>
      <c r="AB124" s="135"/>
    </row>
  </sheetData>
  <sortState ref="P18:U75">
    <sortCondition descending="1" ref="S18:S75"/>
  </sortState>
  <mergeCells count="7">
    <mergeCell ref="W2:AA2"/>
    <mergeCell ref="AD2:AH2"/>
    <mergeCell ref="AK2:AO2"/>
    <mergeCell ref="AR2:AV2"/>
    <mergeCell ref="B2:F2"/>
    <mergeCell ref="I2:M2"/>
    <mergeCell ref="P2:T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22"/>
  <sheetViews>
    <sheetView zoomScaleNormal="100" workbookViewId="0">
      <selection activeCell="I27" sqref="I27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90" t="s">
        <v>47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2:17" ht="15" customHeight="1" x14ac:dyDescent="0.25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2:17" x14ac:dyDescent="0.25">
      <c r="C3" s="5" t="str">
        <f>+B6</f>
        <v>1. Aporte del Sector Minero a la Economía Regional</v>
      </c>
      <c r="D3" s="25"/>
      <c r="E3" s="25"/>
      <c r="F3" s="25"/>
      <c r="G3" s="24"/>
      <c r="H3" s="25"/>
      <c r="I3" s="25"/>
      <c r="J3" s="5" t="e">
        <f>+#REF!</f>
        <v>#REF!</v>
      </c>
      <c r="K3" s="25"/>
      <c r="M3" s="8"/>
      <c r="N3" s="8"/>
      <c r="O3" s="8"/>
      <c r="P3" s="8"/>
    </row>
    <row r="4" spans="2:17" x14ac:dyDescent="0.25">
      <c r="C4" s="5" t="e">
        <f>+#REF!</f>
        <v>#REF!</v>
      </c>
      <c r="D4" s="25"/>
      <c r="E4" s="25"/>
      <c r="F4" s="25"/>
      <c r="G4" s="24"/>
      <c r="H4" s="25"/>
      <c r="I4" s="25"/>
      <c r="J4" s="5" t="e">
        <f>+#REF!</f>
        <v>#REF!</v>
      </c>
      <c r="K4" s="25"/>
      <c r="M4" s="8"/>
      <c r="N4" s="8"/>
      <c r="O4" s="8"/>
      <c r="P4" s="8"/>
    </row>
    <row r="5" spans="2:17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7" x14ac:dyDescent="0.25">
      <c r="B6" s="20" t="s">
        <v>40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2:17" x14ac:dyDescent="0.25">
      <c r="B7" s="13"/>
      <c r="C7" s="12"/>
      <c r="D7" s="12"/>
      <c r="E7" s="12"/>
      <c r="F7" s="12"/>
      <c r="G7" s="12"/>
      <c r="L7" s="12"/>
      <c r="N7" s="12"/>
      <c r="P7" s="19"/>
      <c r="Q7" s="3"/>
    </row>
    <row r="9" spans="2:17" ht="27" x14ac:dyDescent="0.25">
      <c r="F9" s="56" t="s">
        <v>42</v>
      </c>
      <c r="G9" s="57" t="s">
        <v>23</v>
      </c>
      <c r="H9" s="57" t="s">
        <v>24</v>
      </c>
      <c r="I9" s="57" t="s">
        <v>25</v>
      </c>
      <c r="J9" s="57" t="s">
        <v>26</v>
      </c>
    </row>
    <row r="10" spans="2:17" x14ac:dyDescent="0.25">
      <c r="F10" s="28" t="s">
        <v>1</v>
      </c>
      <c r="G10" s="29">
        <v>18385.449000000001</v>
      </c>
      <c r="H10" s="30">
        <v>0.99999999999999989</v>
      </c>
      <c r="I10" s="30">
        <v>4.6780941115355468E-2</v>
      </c>
      <c r="J10" s="31">
        <v>4.6780941115355558E-2</v>
      </c>
    </row>
    <row r="11" spans="2:17" x14ac:dyDescent="0.25">
      <c r="F11" s="32" t="s">
        <v>27</v>
      </c>
      <c r="G11" s="33">
        <v>8846.5689999999995</v>
      </c>
      <c r="H11" s="34">
        <v>0.4811723118646708</v>
      </c>
      <c r="I11" s="34">
        <v>5.628530525350528E-2</v>
      </c>
      <c r="J11" s="33">
        <v>2.6839240578831514</v>
      </c>
    </row>
    <row r="12" spans="2:17" x14ac:dyDescent="0.25">
      <c r="F12" s="35" t="s">
        <v>31</v>
      </c>
      <c r="G12" s="36">
        <v>2367.0540000000001</v>
      </c>
      <c r="H12" s="37">
        <v>0.12874605346869691</v>
      </c>
      <c r="I12" s="37">
        <v>3.2796541541296964E-2</v>
      </c>
      <c r="J12" s="36">
        <v>0.42795982964504614</v>
      </c>
    </row>
    <row r="13" spans="2:17" x14ac:dyDescent="0.25">
      <c r="F13" s="35" t="s">
        <v>36</v>
      </c>
      <c r="G13" s="36">
        <v>1516.1659999999999</v>
      </c>
      <c r="H13" s="37">
        <v>8.2465541091762296E-2</v>
      </c>
      <c r="I13" s="37">
        <v>9.0508008889975677E-2</v>
      </c>
      <c r="J13" s="36">
        <v>0.71645096351028348</v>
      </c>
    </row>
    <row r="14" spans="2:17" x14ac:dyDescent="0.25">
      <c r="F14" s="35" t="s">
        <v>34</v>
      </c>
      <c r="G14" s="36">
        <v>1106.5609999999999</v>
      </c>
      <c r="H14" s="37">
        <v>6.0186781405229754E-2</v>
      </c>
      <c r="I14" s="37">
        <v>1.4999889929261156E-2</v>
      </c>
      <c r="J14" s="36">
        <v>9.3106286009437975E-2</v>
      </c>
    </row>
    <row r="15" spans="2:17" x14ac:dyDescent="0.25">
      <c r="F15" s="35" t="s">
        <v>30</v>
      </c>
      <c r="G15" s="36">
        <v>856.42899999999997</v>
      </c>
      <c r="H15" s="37">
        <v>4.6581892016887921E-2</v>
      </c>
      <c r="I15" s="37">
        <v>6.1309490615957474E-2</v>
      </c>
      <c r="J15" s="36">
        <v>0.28168167272249411</v>
      </c>
    </row>
    <row r="16" spans="2:17" x14ac:dyDescent="0.25">
      <c r="F16" s="35" t="s">
        <v>37</v>
      </c>
      <c r="G16" s="36">
        <v>816.60799999999995</v>
      </c>
      <c r="H16" s="37">
        <v>4.4415994409491982E-2</v>
      </c>
      <c r="I16" s="37">
        <v>-9.1224942437020173E-2</v>
      </c>
      <c r="J16" s="36">
        <v>-0.46671568415897308</v>
      </c>
    </row>
    <row r="17" spans="6:10" x14ac:dyDescent="0.25">
      <c r="F17" s="35" t="s">
        <v>35</v>
      </c>
      <c r="G17" s="36">
        <v>632.93700000000001</v>
      </c>
      <c r="H17" s="37">
        <v>3.4425974584575011E-2</v>
      </c>
      <c r="I17" s="37">
        <v>-4.8528379375814557E-2</v>
      </c>
      <c r="J17" s="36">
        <v>-0.18379851556024493</v>
      </c>
    </row>
    <row r="18" spans="6:10" x14ac:dyDescent="0.25">
      <c r="F18" s="35" t="s">
        <v>32</v>
      </c>
      <c r="G18" s="36">
        <v>621.94000000000005</v>
      </c>
      <c r="H18" s="37">
        <v>3.3827838525999555E-2</v>
      </c>
      <c r="I18" s="37">
        <v>2.2287020797822521E-2</v>
      </c>
      <c r="J18" s="36">
        <v>7.7198564911758055E-2</v>
      </c>
    </row>
    <row r="19" spans="6:10" x14ac:dyDescent="0.25">
      <c r="F19" s="35" t="s">
        <v>33</v>
      </c>
      <c r="G19" s="36">
        <v>475.03399999999999</v>
      </c>
      <c r="H19" s="37">
        <v>2.5837497903913036E-2</v>
      </c>
      <c r="I19" s="37">
        <v>3.1117999209894442E-2</v>
      </c>
      <c r="J19" s="36">
        <v>8.1622437242787407E-2</v>
      </c>
    </row>
    <row r="20" spans="6:10" x14ac:dyDescent="0.25">
      <c r="F20" s="35" t="s">
        <v>29</v>
      </c>
      <c r="G20" s="36">
        <v>474.52800000000002</v>
      </c>
      <c r="H20" s="37">
        <v>2.5809976139282757E-2</v>
      </c>
      <c r="I20" s="37">
        <v>0.11197084910192268</v>
      </c>
      <c r="J20" s="36">
        <v>0.27205391453488587</v>
      </c>
    </row>
    <row r="21" spans="6:10" x14ac:dyDescent="0.25">
      <c r="F21" s="35" t="s">
        <v>28</v>
      </c>
      <c r="G21" s="36">
        <v>428.73599999999999</v>
      </c>
      <c r="H21" s="37">
        <v>2.3319310831081689E-2</v>
      </c>
      <c r="I21" s="37">
        <v>0.15645803437523598</v>
      </c>
      <c r="J21" s="36">
        <v>0.33024747836430357</v>
      </c>
    </row>
    <row r="22" spans="6:10" x14ac:dyDescent="0.25">
      <c r="F22" s="35" t="s">
        <v>38</v>
      </c>
      <c r="G22" s="36">
        <v>242.887</v>
      </c>
      <c r="H22" s="37">
        <v>1.3210827758408294E-2</v>
      </c>
      <c r="I22" s="37">
        <v>0.35773739316119868</v>
      </c>
      <c r="J22" s="36">
        <v>0.36436310643062503</v>
      </c>
    </row>
  </sheetData>
  <sortState ref="K11:L23">
    <sortCondition descending="1" ref="K12:K24"/>
  </sortState>
  <mergeCells count="1">
    <mergeCell ref="B1:P2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workbookViewId="0">
      <selection activeCell="C15" sqref="C1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90" t="s">
        <v>48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2:16" ht="15" customHeight="1" x14ac:dyDescent="0.25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2:16" x14ac:dyDescent="0.25">
      <c r="C3" s="5" t="str">
        <f>+B6</f>
        <v>1. Aporte del Sector Minero a la Economía Regional</v>
      </c>
      <c r="D3" s="25"/>
      <c r="E3" s="25"/>
      <c r="F3" s="25"/>
      <c r="G3" s="24"/>
      <c r="H3" s="25"/>
      <c r="I3" s="25"/>
      <c r="J3" s="5" t="e">
        <f>+#REF!</f>
        <v>#REF!</v>
      </c>
      <c r="K3" s="25"/>
      <c r="M3" s="8"/>
      <c r="N3" s="8"/>
      <c r="O3" s="8"/>
      <c r="P3" s="8"/>
    </row>
    <row r="4" spans="2:16" x14ac:dyDescent="0.25">
      <c r="C4" s="5" t="e">
        <f>+#REF!</f>
        <v>#REF!</v>
      </c>
      <c r="D4" s="25"/>
      <c r="E4" s="25"/>
      <c r="F4" s="25"/>
      <c r="G4" s="24"/>
      <c r="H4" s="25"/>
      <c r="I4" s="25"/>
      <c r="J4" s="5" t="e">
        <f>+#REF!</f>
        <v>#REF!</v>
      </c>
      <c r="K4" s="25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20" t="s">
        <v>40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2:16" x14ac:dyDescent="0.25">
      <c r="B7" s="13"/>
      <c r="C7" s="12"/>
      <c r="D7" s="12"/>
      <c r="E7" s="12"/>
      <c r="F7" s="12"/>
      <c r="G7" s="12"/>
      <c r="L7" s="12"/>
      <c r="N7" s="12"/>
      <c r="P7" s="19"/>
    </row>
    <row r="9" spans="2:16" ht="27" x14ac:dyDescent="0.25">
      <c r="F9" s="56" t="s">
        <v>7</v>
      </c>
      <c r="G9" s="57" t="s">
        <v>23</v>
      </c>
      <c r="H9" s="57" t="s">
        <v>24</v>
      </c>
      <c r="I9" s="57" t="s">
        <v>25</v>
      </c>
      <c r="J9" s="57" t="s">
        <v>26</v>
      </c>
    </row>
    <row r="10" spans="2:16" x14ac:dyDescent="0.25">
      <c r="F10" s="28" t="s">
        <v>1</v>
      </c>
      <c r="G10" s="29">
        <v>6722.5630000000001</v>
      </c>
      <c r="H10" s="30">
        <v>1</v>
      </c>
      <c r="I10" s="30">
        <v>1.5359090408412386</v>
      </c>
      <c r="J10" s="31">
        <v>1.5359090408412386</v>
      </c>
    </row>
    <row r="11" spans="2:16" x14ac:dyDescent="0.25">
      <c r="F11" s="32" t="s">
        <v>27</v>
      </c>
      <c r="G11" s="33">
        <v>4249.76</v>
      </c>
      <c r="H11" s="34">
        <v>0.6321636554391532</v>
      </c>
      <c r="I11" s="34">
        <v>13.70520455229639</v>
      </c>
      <c r="J11" s="33">
        <v>149.40930565216667</v>
      </c>
    </row>
    <row r="12" spans="2:16" x14ac:dyDescent="0.25">
      <c r="F12" s="35" t="s">
        <v>31</v>
      </c>
      <c r="G12" s="36">
        <v>683.58</v>
      </c>
      <c r="H12" s="37">
        <v>0.10168443196441596</v>
      </c>
      <c r="I12" s="37">
        <v>5.1452865508229806E-2</v>
      </c>
      <c r="J12" s="36">
        <v>1.2618504776404491</v>
      </c>
    </row>
    <row r="13" spans="2:16" x14ac:dyDescent="0.25">
      <c r="F13" s="35" t="s">
        <v>37</v>
      </c>
      <c r="G13" s="36">
        <v>548.06299999999999</v>
      </c>
      <c r="H13" s="37">
        <v>8.1525900166350251E-2</v>
      </c>
      <c r="I13" s="37">
        <v>8.9612297684442455E-2</v>
      </c>
      <c r="J13" s="36">
        <v>1.7002974030422335</v>
      </c>
    </row>
    <row r="14" spans="2:16" x14ac:dyDescent="0.25">
      <c r="F14" s="35" t="s">
        <v>35</v>
      </c>
      <c r="G14" s="36">
        <v>401.56099999999998</v>
      </c>
      <c r="H14" s="37">
        <v>5.9733318973730701E-2</v>
      </c>
      <c r="I14" s="37">
        <v>2.1012110440710163E-2</v>
      </c>
      <c r="J14" s="36">
        <v>0.31173753691132322</v>
      </c>
    </row>
    <row r="15" spans="2:16" x14ac:dyDescent="0.25">
      <c r="F15" s="35" t="s">
        <v>30</v>
      </c>
      <c r="G15" s="36">
        <v>290.88099999999997</v>
      </c>
      <c r="H15" s="37">
        <v>4.3269360212764091E-2</v>
      </c>
      <c r="I15" s="37">
        <v>7.9135596364310778E-2</v>
      </c>
      <c r="J15" s="36">
        <v>0.80465554209286538</v>
      </c>
    </row>
    <row r="16" spans="2:16" x14ac:dyDescent="0.25">
      <c r="F16" s="35" t="s">
        <v>34</v>
      </c>
      <c r="G16" s="36">
        <v>234.309</v>
      </c>
      <c r="H16" s="37">
        <v>3.4854117395404102E-2</v>
      </c>
      <c r="I16" s="37">
        <v>1.759772775637658E-2</v>
      </c>
      <c r="J16" s="36">
        <v>0.15285098010221257</v>
      </c>
    </row>
    <row r="17" spans="6:10" x14ac:dyDescent="0.25">
      <c r="F17" s="35" t="s">
        <v>36</v>
      </c>
      <c r="G17" s="36">
        <v>93.364999999999995</v>
      </c>
      <c r="H17" s="37">
        <v>1.3888304207785036E-2</v>
      </c>
      <c r="I17" s="37">
        <v>-2.2233160187667522E-2</v>
      </c>
      <c r="J17" s="36">
        <v>-8.0084558429663513E-2</v>
      </c>
    </row>
    <row r="18" spans="6:10" x14ac:dyDescent="0.25">
      <c r="F18" s="35" t="s">
        <v>32</v>
      </c>
      <c r="G18" s="36">
        <v>73.346000000000004</v>
      </c>
      <c r="H18" s="37">
        <v>1.091042211132867E-2</v>
      </c>
      <c r="I18" s="37">
        <v>4.4234684434573346E-2</v>
      </c>
      <c r="J18" s="36">
        <v>0.11720335517709127</v>
      </c>
    </row>
    <row r="19" spans="6:10" x14ac:dyDescent="0.25">
      <c r="F19" s="35" t="s">
        <v>33</v>
      </c>
      <c r="G19" s="36">
        <v>62.529000000000003</v>
      </c>
      <c r="H19" s="37">
        <v>9.3013631854398388E-3</v>
      </c>
      <c r="I19" s="37">
        <v>3.8135874618143273E-2</v>
      </c>
      <c r="J19" s="36">
        <v>8.6648248098416328E-2</v>
      </c>
    </row>
    <row r="20" spans="6:10" x14ac:dyDescent="0.25">
      <c r="F20" s="35" t="s">
        <v>29</v>
      </c>
      <c r="G20" s="36">
        <v>51.802</v>
      </c>
      <c r="H20" s="37">
        <v>7.7056920106215445E-3</v>
      </c>
      <c r="I20" s="37">
        <v>6.520532170837523E-2</v>
      </c>
      <c r="J20" s="36">
        <v>0.11961758585985072</v>
      </c>
    </row>
    <row r="21" spans="6:10" x14ac:dyDescent="0.25">
      <c r="F21" s="35" t="s">
        <v>28</v>
      </c>
      <c r="G21" s="36">
        <v>32.908999999999999</v>
      </c>
      <c r="H21" s="37">
        <v>4.8953055553365588E-3</v>
      </c>
      <c r="I21" s="37">
        <v>-0.19196110688241219</v>
      </c>
      <c r="J21" s="36">
        <v>-0.29491336684084341</v>
      </c>
    </row>
    <row r="22" spans="6:10" x14ac:dyDescent="0.25">
      <c r="F22" s="35" t="s">
        <v>38</v>
      </c>
      <c r="G22" s="36">
        <v>0.45800000000000002</v>
      </c>
      <c r="H22" s="37">
        <v>6.8128777670064232E-5</v>
      </c>
      <c r="I22" s="37">
        <v>0.11165048543689315</v>
      </c>
      <c r="J22" s="36">
        <v>1.7352283032334088E-3</v>
      </c>
    </row>
  </sheetData>
  <sortState ref="H35:I47">
    <sortCondition descending="1" ref="H35:H47"/>
  </sortState>
  <mergeCells count="1">
    <mergeCell ref="B1:P2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workbookViewId="0">
      <selection activeCell="D10" sqref="D10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90" t="s">
        <v>49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2:16" ht="15" customHeight="1" x14ac:dyDescent="0.25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2:16" x14ac:dyDescent="0.25">
      <c r="C3" s="5" t="str">
        <f>+B6</f>
        <v>1. Aporte del Sector Minero a la Economía Regional</v>
      </c>
      <c r="D3" s="25"/>
      <c r="E3" s="25"/>
      <c r="F3" s="25"/>
      <c r="G3" s="24"/>
      <c r="H3" s="25"/>
      <c r="I3" s="25"/>
      <c r="J3" s="5" t="e">
        <f>+#REF!</f>
        <v>#REF!</v>
      </c>
      <c r="K3" s="25"/>
      <c r="M3" s="8"/>
      <c r="N3" s="8"/>
      <c r="O3" s="8"/>
      <c r="P3" s="8"/>
    </row>
    <row r="4" spans="2:16" x14ac:dyDescent="0.25">
      <c r="C4" s="5" t="e">
        <f>+#REF!</f>
        <v>#REF!</v>
      </c>
      <c r="D4" s="25"/>
      <c r="E4" s="25"/>
      <c r="F4" s="25"/>
      <c r="G4" s="24"/>
      <c r="H4" s="25"/>
      <c r="I4" s="25"/>
      <c r="J4" s="5" t="e">
        <f>+#REF!</f>
        <v>#REF!</v>
      </c>
      <c r="K4" s="25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20" t="s">
        <v>40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2:16" x14ac:dyDescent="0.25">
      <c r="B7" s="13"/>
      <c r="C7" s="12"/>
      <c r="D7" s="12"/>
      <c r="E7" s="12"/>
      <c r="F7" s="12"/>
      <c r="G7" s="12"/>
      <c r="L7" s="12"/>
      <c r="N7" s="12"/>
      <c r="P7" s="19"/>
    </row>
    <row r="9" spans="2:16" ht="27" x14ac:dyDescent="0.25">
      <c r="F9" s="56" t="s">
        <v>8</v>
      </c>
      <c r="G9" s="57" t="s">
        <v>23</v>
      </c>
      <c r="H9" s="57" t="s">
        <v>24</v>
      </c>
      <c r="I9" s="57" t="s">
        <v>25</v>
      </c>
      <c r="J9" s="57" t="s">
        <v>26</v>
      </c>
    </row>
    <row r="10" spans="2:16" x14ac:dyDescent="0.25">
      <c r="F10" s="28" t="s">
        <v>1</v>
      </c>
      <c r="G10" s="29">
        <v>5289.518</v>
      </c>
      <c r="H10" s="30">
        <v>1.0000000000000002</v>
      </c>
      <c r="I10" s="30">
        <v>7.8367177661542442E-4</v>
      </c>
      <c r="J10" s="31">
        <v>7.8367177661531123E-4</v>
      </c>
    </row>
    <row r="11" spans="2:16" x14ac:dyDescent="0.25">
      <c r="F11" s="32" t="s">
        <v>27</v>
      </c>
      <c r="G11" s="33">
        <v>1345.163</v>
      </c>
      <c r="H11" s="34">
        <v>0.25430729227124288</v>
      </c>
      <c r="I11" s="34">
        <v>1.3448222084768258E-2</v>
      </c>
      <c r="J11" s="33">
        <v>0.33772431705899469</v>
      </c>
    </row>
    <row r="12" spans="2:16" x14ac:dyDescent="0.25">
      <c r="F12" s="35" t="s">
        <v>31</v>
      </c>
      <c r="G12" s="36">
        <v>1036.713</v>
      </c>
      <c r="H12" s="37">
        <v>0.19599385047938206</v>
      </c>
      <c r="I12" s="37">
        <v>4.2911020193006966E-2</v>
      </c>
      <c r="J12" s="36">
        <v>0.80705705705705566</v>
      </c>
    </row>
    <row r="13" spans="2:16" x14ac:dyDescent="0.25">
      <c r="F13" s="35" t="s">
        <v>35</v>
      </c>
      <c r="G13" s="36">
        <v>605.51</v>
      </c>
      <c r="H13" s="37">
        <v>0.11447356829109949</v>
      </c>
      <c r="I13" s="37">
        <v>-2.7043095414082341E-2</v>
      </c>
      <c r="J13" s="36">
        <v>-0.31842578465562343</v>
      </c>
    </row>
    <row r="14" spans="2:16" x14ac:dyDescent="0.25">
      <c r="F14" s="35" t="s">
        <v>34</v>
      </c>
      <c r="G14" s="36">
        <v>539.577</v>
      </c>
      <c r="H14" s="37">
        <v>0.10200872744926853</v>
      </c>
      <c r="I14" s="37">
        <v>1.449992009250467E-2</v>
      </c>
      <c r="J14" s="36">
        <v>0.14591204107333133</v>
      </c>
    </row>
    <row r="15" spans="2:16" x14ac:dyDescent="0.25">
      <c r="F15" s="35" t="s">
        <v>37</v>
      </c>
      <c r="G15" s="36">
        <v>464.97800000000001</v>
      </c>
      <c r="H15" s="37">
        <v>8.7905552074877144E-2</v>
      </c>
      <c r="I15" s="37">
        <v>-0.17440865331690358</v>
      </c>
      <c r="J15" s="36">
        <v>-1.8584865107042527</v>
      </c>
    </row>
    <row r="16" spans="2:16" x14ac:dyDescent="0.25">
      <c r="F16" s="35" t="s">
        <v>30</v>
      </c>
      <c r="G16" s="36">
        <v>444.78699999999998</v>
      </c>
      <c r="H16" s="37">
        <v>8.4088380075462446E-2</v>
      </c>
      <c r="I16" s="37">
        <v>7.8566977135554605E-2</v>
      </c>
      <c r="J16" s="36">
        <v>0.6130122057541405</v>
      </c>
    </row>
    <row r="17" spans="6:10" x14ac:dyDescent="0.25">
      <c r="F17" s="35" t="s">
        <v>36</v>
      </c>
      <c r="G17" s="36">
        <v>379.286</v>
      </c>
      <c r="H17" s="37">
        <v>7.1705210191174318E-2</v>
      </c>
      <c r="I17" s="37">
        <v>-2.1146897904407935E-2</v>
      </c>
      <c r="J17" s="36">
        <v>-0.15503154364041435</v>
      </c>
    </row>
    <row r="18" spans="6:10" x14ac:dyDescent="0.25">
      <c r="F18" s="35" t="s">
        <v>32</v>
      </c>
      <c r="G18" s="36">
        <v>188.28899999999999</v>
      </c>
      <c r="H18" s="37">
        <v>3.5596627140695995E-2</v>
      </c>
      <c r="I18" s="37">
        <v>2.7509167903606135E-2</v>
      </c>
      <c r="J18" s="36">
        <v>9.5376374358229515E-2</v>
      </c>
    </row>
    <row r="19" spans="6:10" x14ac:dyDescent="0.25">
      <c r="F19" s="35" t="s">
        <v>29</v>
      </c>
      <c r="G19" s="36">
        <v>175.14699999999999</v>
      </c>
      <c r="H19" s="37">
        <v>3.311209074248353E-2</v>
      </c>
      <c r="I19" s="37">
        <v>0.13111906176538968</v>
      </c>
      <c r="J19" s="36">
        <v>0.38413539547612124</v>
      </c>
    </row>
    <row r="20" spans="6:10" x14ac:dyDescent="0.25">
      <c r="F20" s="35" t="s">
        <v>33</v>
      </c>
      <c r="G20" s="36">
        <v>66.935000000000002</v>
      </c>
      <c r="H20" s="37">
        <v>1.2654272090576117E-2</v>
      </c>
      <c r="I20" s="37">
        <v>3.6739308892089984E-2</v>
      </c>
      <c r="J20" s="36">
        <v>4.487854790274156E-2</v>
      </c>
    </row>
    <row r="21" spans="6:10" x14ac:dyDescent="0.25">
      <c r="F21" s="35" t="s">
        <v>28</v>
      </c>
      <c r="G21" s="36">
        <v>42.210999999999999</v>
      </c>
      <c r="H21" s="37">
        <v>7.9801221963891611E-3</v>
      </c>
      <c r="I21" s="37">
        <v>-2.5015013627754379E-2</v>
      </c>
      <c r="J21" s="36">
        <v>-2.049050058122635E-2</v>
      </c>
    </row>
    <row r="22" spans="6:10" x14ac:dyDescent="0.25">
      <c r="F22" s="35" t="s">
        <v>38</v>
      </c>
      <c r="G22" s="36">
        <v>0.92200000000000004</v>
      </c>
      <c r="H22" s="37">
        <v>1.7430699734834063E-4</v>
      </c>
      <c r="I22" s="37">
        <v>0.18356867779204111</v>
      </c>
      <c r="J22" s="36">
        <v>2.7055785624334017E-3</v>
      </c>
    </row>
  </sheetData>
  <sortState ref="H35:I47">
    <sortCondition descending="1" ref="H35:H47"/>
  </sortState>
  <mergeCells count="1">
    <mergeCell ref="B1:P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workbookViewId="0">
      <selection activeCell="D9" sqref="D9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90" t="s">
        <v>50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2:16" ht="15" customHeight="1" x14ac:dyDescent="0.25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2:16" x14ac:dyDescent="0.25">
      <c r="C3" s="5" t="str">
        <f>+B6</f>
        <v>1. Aporte del Sector Minero a la Economía Regional</v>
      </c>
      <c r="D3" s="25"/>
      <c r="E3" s="25"/>
      <c r="F3" s="25"/>
      <c r="G3" s="24"/>
      <c r="H3" s="25"/>
      <c r="I3" s="25"/>
      <c r="J3" s="5" t="e">
        <f>+#REF!</f>
        <v>#REF!</v>
      </c>
      <c r="K3" s="25"/>
      <c r="M3" s="8"/>
      <c r="N3" s="8"/>
      <c r="O3" s="8"/>
      <c r="P3" s="8"/>
    </row>
    <row r="4" spans="2:16" x14ac:dyDescent="0.25">
      <c r="C4" s="5" t="e">
        <f>+#REF!</f>
        <v>#REF!</v>
      </c>
      <c r="D4" s="25"/>
      <c r="E4" s="25"/>
      <c r="F4" s="25"/>
      <c r="G4" s="24"/>
      <c r="H4" s="25"/>
      <c r="I4" s="25"/>
      <c r="J4" s="5" t="e">
        <f>+#REF!</f>
        <v>#REF!</v>
      </c>
      <c r="K4" s="25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20" t="s">
        <v>40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2:16" x14ac:dyDescent="0.25">
      <c r="B7" s="13"/>
      <c r="C7" s="12"/>
      <c r="D7" s="12"/>
      <c r="E7" s="12"/>
      <c r="F7" s="12"/>
      <c r="G7" s="12"/>
      <c r="L7" s="12"/>
      <c r="N7" s="12"/>
      <c r="P7" s="19"/>
    </row>
    <row r="9" spans="2:16" ht="27" x14ac:dyDescent="0.25">
      <c r="F9" s="56" t="s">
        <v>9</v>
      </c>
      <c r="G9" s="57" t="s">
        <v>23</v>
      </c>
      <c r="H9" s="57" t="s">
        <v>24</v>
      </c>
      <c r="I9" s="57" t="s">
        <v>25</v>
      </c>
      <c r="J9" s="57" t="s">
        <v>26</v>
      </c>
    </row>
    <row r="10" spans="2:16" x14ac:dyDescent="0.25">
      <c r="F10" s="28" t="s">
        <v>1</v>
      </c>
      <c r="G10" s="29">
        <v>3222.5070000000001</v>
      </c>
      <c r="H10" s="30">
        <v>0.99999999999999978</v>
      </c>
      <c r="I10" s="30">
        <v>-1.191858165474835E-2</v>
      </c>
      <c r="J10" s="31">
        <v>-1.1918581654748359E-2</v>
      </c>
    </row>
    <row r="11" spans="2:16" x14ac:dyDescent="0.25">
      <c r="F11" s="35" t="s">
        <v>28</v>
      </c>
      <c r="G11" s="36">
        <v>849.75800000000004</v>
      </c>
      <c r="H11" s="37">
        <v>0.26369469484472802</v>
      </c>
      <c r="I11" s="37">
        <v>2.9566671311132886E-2</v>
      </c>
      <c r="J11" s="36">
        <v>0.74824200077390857</v>
      </c>
    </row>
    <row r="12" spans="2:16" x14ac:dyDescent="0.25">
      <c r="F12" s="35" t="s">
        <v>31</v>
      </c>
      <c r="G12" s="36">
        <v>520.91200000000003</v>
      </c>
      <c r="H12" s="37">
        <v>0.16164805848365885</v>
      </c>
      <c r="I12" s="37">
        <v>2.9297450033097139E-2</v>
      </c>
      <c r="J12" s="36">
        <v>0.45462378172661888</v>
      </c>
    </row>
    <row r="13" spans="2:16" x14ac:dyDescent="0.25">
      <c r="F13" s="32" t="s">
        <v>27</v>
      </c>
      <c r="G13" s="33">
        <v>456.495</v>
      </c>
      <c r="H13" s="34">
        <v>0.14165834240235942</v>
      </c>
      <c r="I13" s="34">
        <v>-0.17832444750038701</v>
      </c>
      <c r="J13" s="33">
        <v>-3.0377036945732754</v>
      </c>
    </row>
    <row r="14" spans="2:16" x14ac:dyDescent="0.25">
      <c r="F14" s="35" t="s">
        <v>37</v>
      </c>
      <c r="G14" s="36">
        <v>413.42599999999999</v>
      </c>
      <c r="H14" s="37">
        <v>0.12829328221785088</v>
      </c>
      <c r="I14" s="37">
        <v>-3.0994960740653887E-2</v>
      </c>
      <c r="J14" s="36">
        <v>-0.405472778684347</v>
      </c>
    </row>
    <row r="15" spans="2:16" x14ac:dyDescent="0.25">
      <c r="F15" s="35" t="s">
        <v>30</v>
      </c>
      <c r="G15" s="36">
        <v>324.83300000000003</v>
      </c>
      <c r="H15" s="37">
        <v>0.10080133262705093</v>
      </c>
      <c r="I15" s="37">
        <v>8.1860691281381737E-2</v>
      </c>
      <c r="J15" s="36">
        <v>0.75363849268622018</v>
      </c>
    </row>
    <row r="16" spans="2:16" x14ac:dyDescent="0.25">
      <c r="F16" s="35" t="s">
        <v>35</v>
      </c>
      <c r="G16" s="36">
        <v>303.07400000000001</v>
      </c>
      <c r="H16" s="37">
        <v>9.4049136278059289E-2</v>
      </c>
      <c r="I16" s="37">
        <v>1.8174854869920543E-2</v>
      </c>
      <c r="J16" s="36">
        <v>0.16588080253193674</v>
      </c>
    </row>
    <row r="17" spans="6:10" x14ac:dyDescent="0.25">
      <c r="F17" s="35" t="s">
        <v>34</v>
      </c>
      <c r="G17" s="36">
        <v>162.19900000000001</v>
      </c>
      <c r="H17" s="37">
        <v>5.033317227860172E-2</v>
      </c>
      <c r="I17" s="37">
        <v>1.1001408678958269E-2</v>
      </c>
      <c r="J17" s="36">
        <v>5.411822855247049E-2</v>
      </c>
    </row>
    <row r="18" spans="6:10" x14ac:dyDescent="0.25">
      <c r="F18" s="35" t="s">
        <v>32</v>
      </c>
      <c r="G18" s="36">
        <v>69.016999999999996</v>
      </c>
      <c r="H18" s="37">
        <v>2.1417176130261315E-2</v>
      </c>
      <c r="I18" s="37">
        <v>2.0795432695863036E-2</v>
      </c>
      <c r="J18" s="36">
        <v>4.311061152678395E-2</v>
      </c>
    </row>
    <row r="19" spans="6:10" x14ac:dyDescent="0.25">
      <c r="F19" s="35" t="s">
        <v>36</v>
      </c>
      <c r="G19" s="36">
        <v>55.033000000000001</v>
      </c>
      <c r="H19" s="37">
        <v>1.7077697581417202E-2</v>
      </c>
      <c r="I19" s="37">
        <v>-4.018347663812194E-2</v>
      </c>
      <c r="J19" s="36">
        <v>-7.0644985033933433E-2</v>
      </c>
    </row>
    <row r="20" spans="6:10" x14ac:dyDescent="0.25">
      <c r="F20" s="35" t="s">
        <v>33</v>
      </c>
      <c r="G20" s="36">
        <v>34.709000000000003</v>
      </c>
      <c r="H20" s="37">
        <v>1.0770806704221279E-2</v>
      </c>
      <c r="I20" s="37">
        <v>2.7562318668956198E-2</v>
      </c>
      <c r="J20" s="36">
        <v>2.8546215740708449E-2</v>
      </c>
    </row>
    <row r="21" spans="6:10" x14ac:dyDescent="0.25">
      <c r="F21" s="35" t="s">
        <v>29</v>
      </c>
      <c r="G21" s="36">
        <v>27.622</v>
      </c>
      <c r="H21" s="37">
        <v>8.5715872766141399E-3</v>
      </c>
      <c r="I21" s="37">
        <v>5.8598091442149336E-2</v>
      </c>
      <c r="J21" s="36">
        <v>4.6882023488231131E-2</v>
      </c>
    </row>
    <row r="22" spans="6:10" x14ac:dyDescent="0.25">
      <c r="F22" s="35" t="s">
        <v>38</v>
      </c>
      <c r="G22" s="36">
        <v>5.4290000000000003</v>
      </c>
      <c r="H22" s="37">
        <v>1.6847131751769663E-3</v>
      </c>
      <c r="I22" s="37">
        <v>0.1929246319490221</v>
      </c>
      <c r="J22" s="36">
        <v>2.6921135789840969E-2</v>
      </c>
    </row>
  </sheetData>
  <sortState ref="G34:H46">
    <sortCondition descending="1" ref="G34:G46"/>
  </sortState>
  <mergeCells count="1">
    <mergeCell ref="B1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Carátula</vt:lpstr>
      <vt:lpstr>Índice</vt:lpstr>
      <vt:lpstr>Centro</vt:lpstr>
      <vt:lpstr>Prod Minera 2007-2016</vt:lpstr>
      <vt:lpstr>Producc Ene-Jun</vt:lpstr>
      <vt:lpstr>Áncash</vt:lpstr>
      <vt:lpstr>Apurímac</vt:lpstr>
      <vt:lpstr>Ayacucho</vt:lpstr>
      <vt:lpstr>Huancavelica</vt:lpstr>
      <vt:lpstr>Huánuco</vt:lpstr>
      <vt:lpstr>Ica</vt:lpstr>
      <vt:lpstr>Junín</vt:lpstr>
      <vt:lpstr>Pasco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2017-09-04T14:55:07Z</dcterms:modified>
</cp:coreProperties>
</file>